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custom.xml" ContentType="application/vnd.openxmlformats-officedocument.custom-properties+xml"/>
  <Override PartName="/xl/ctrlProps/ctrlProp6.xml" ContentType="application/vnd.ms-excel.controlproperties+xml"/>
  <Override PartName="/xl/ctrlProps/ctrlProp5.xml" ContentType="application/vnd.ms-excel.controlproperties+xml"/>
  <Override PartName="/xl/ctrlProps/ctrlProp9.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Y:\05 - Statistik\1.Daten\09 BAU- UND WOHNUNGSWESEN\Gebäude und Wohnungsstatistik\GWS 2024\"/>
    </mc:Choice>
  </mc:AlternateContent>
  <xr:revisionPtr revIDLastSave="0" documentId="13_ncr:1_{2C0E8763-0449-4C07-B893-1DEF822FD334}" xr6:coauthVersionLast="47" xr6:coauthVersionMax="47" xr10:uidLastSave="{00000000-0000-0000-0000-000000000000}"/>
  <workbookProtection lockStructure="1"/>
  <bookViews>
    <workbookView xWindow="-120" yWindow="-120" windowWidth="51840" windowHeight="21120" xr2:uid="{00000000-000D-0000-FFFF-FFFF00000000}"/>
  </bookViews>
  <sheets>
    <sheet name="Gebäude nach Heizsystem" sheetId="5" r:id="rId1"/>
    <sheet name="Gebäude nach Energiequelle" sheetId="22" r:id="rId2"/>
    <sheet name="Wohnungen nach Heizsystem" sheetId="24" r:id="rId3"/>
    <sheet name="bewohnte Whg. nach Heizsystem" sheetId="25" r:id="rId4"/>
    <sheet name="Uebersetzungen" sheetId="6"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5" i="25" l="1"/>
  <c r="A145" i="24"/>
  <c r="A146" i="22"/>
  <c r="A145" i="5"/>
  <c r="A148" i="25"/>
  <c r="A147" i="25"/>
  <c r="B13" i="25"/>
  <c r="A10" i="25"/>
  <c r="A9" i="25"/>
  <c r="A151" i="25"/>
  <c r="A150" i="25"/>
  <c r="A144" i="25"/>
  <c r="A142" i="25"/>
  <c r="A141" i="25"/>
  <c r="A140" i="25"/>
  <c r="A139" i="25"/>
  <c r="A138" i="25"/>
  <c r="A137" i="25"/>
  <c r="A136" i="25"/>
  <c r="A135" i="25"/>
  <c r="A134" i="25"/>
  <c r="A133" i="25"/>
  <c r="A132" i="25"/>
  <c r="A131" i="25"/>
  <c r="A110" i="25"/>
  <c r="A94" i="25"/>
  <c r="A82" i="25"/>
  <c r="A77" i="25"/>
  <c r="A64" i="25"/>
  <c r="A51" i="25"/>
  <c r="A42" i="25"/>
  <c r="A34" i="25"/>
  <c r="A28" i="25"/>
  <c r="A25" i="25"/>
  <c r="A18" i="25"/>
  <c r="A17" i="25"/>
  <c r="AI15" i="25"/>
  <c r="AH15" i="25"/>
  <c r="AG15" i="25"/>
  <c r="AF15" i="25"/>
  <c r="AE15" i="25"/>
  <c r="AD15" i="25"/>
  <c r="AC15" i="25"/>
  <c r="AB15" i="25"/>
  <c r="AA15" i="25"/>
  <c r="Z15" i="25"/>
  <c r="Y15" i="25"/>
  <c r="X15" i="25"/>
  <c r="W15" i="25"/>
  <c r="V15" i="25"/>
  <c r="U15" i="25"/>
  <c r="T15" i="25"/>
  <c r="S15" i="25"/>
  <c r="R15" i="25"/>
  <c r="Q15" i="25"/>
  <c r="P15" i="25"/>
  <c r="O15" i="25"/>
  <c r="N15" i="25"/>
  <c r="M15" i="25"/>
  <c r="L15" i="25"/>
  <c r="K15" i="25"/>
  <c r="J15" i="25"/>
  <c r="I15" i="25"/>
  <c r="H15" i="25"/>
  <c r="G15" i="25"/>
  <c r="F15" i="25"/>
  <c r="E15" i="25"/>
  <c r="D15" i="25"/>
  <c r="C15" i="25"/>
  <c r="AA14" i="25"/>
  <c r="T14" i="25"/>
  <c r="K14" i="25"/>
  <c r="C14" i="25"/>
  <c r="B14" i="25"/>
  <c r="A7" i="25"/>
  <c r="B13" i="24"/>
  <c r="A10" i="24"/>
  <c r="A9" i="24"/>
  <c r="A150" i="24"/>
  <c r="A149" i="24"/>
  <c r="A147" i="24"/>
  <c r="A144" i="24"/>
  <c r="A142" i="24"/>
  <c r="A141" i="24"/>
  <c r="A140" i="24"/>
  <c r="A139" i="24"/>
  <c r="A138" i="24"/>
  <c r="A137" i="24"/>
  <c r="A136" i="24"/>
  <c r="A135" i="24"/>
  <c r="A134" i="24"/>
  <c r="A133" i="24"/>
  <c r="A132" i="24"/>
  <c r="A131" i="24"/>
  <c r="A110" i="24"/>
  <c r="A94" i="24"/>
  <c r="A82" i="24"/>
  <c r="A77" i="24"/>
  <c r="A64" i="24"/>
  <c r="A51" i="24"/>
  <c r="A42" i="24"/>
  <c r="A34" i="24"/>
  <c r="A28" i="24"/>
  <c r="A25" i="24"/>
  <c r="A18" i="24"/>
  <c r="A17"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F15" i="24"/>
  <c r="E15" i="24"/>
  <c r="D15" i="24"/>
  <c r="C15" i="24"/>
  <c r="AA14" i="24"/>
  <c r="T14" i="24"/>
  <c r="K14" i="24"/>
  <c r="C14" i="24"/>
  <c r="B14" i="24"/>
  <c r="A7" i="24"/>
  <c r="Z15" i="5"/>
  <c r="Y15" i="5"/>
  <c r="X15" i="5"/>
  <c r="W15" i="5"/>
  <c r="V15" i="5"/>
  <c r="U15" i="5"/>
  <c r="T15" i="5"/>
  <c r="S15" i="5"/>
  <c r="R15" i="5"/>
  <c r="AA14" i="5"/>
  <c r="T14" i="5"/>
  <c r="Q15" i="5"/>
  <c r="P15" i="5"/>
  <c r="O15" i="5"/>
  <c r="N15" i="5"/>
  <c r="M15" i="5"/>
  <c r="L15" i="5"/>
  <c r="K15" i="5"/>
  <c r="A149" i="22"/>
  <c r="A148" i="22"/>
  <c r="Z16" i="22"/>
  <c r="Y16" i="22"/>
  <c r="X16" i="22"/>
  <c r="W16" i="22"/>
  <c r="V16" i="22"/>
  <c r="U16" i="22"/>
  <c r="T16" i="22"/>
  <c r="S16" i="22"/>
  <c r="R16" i="22"/>
  <c r="Q16" i="22"/>
  <c r="P16" i="22"/>
  <c r="O16" i="22"/>
  <c r="N16" i="22"/>
  <c r="M16" i="22"/>
  <c r="L16" i="22"/>
  <c r="K16" i="22"/>
  <c r="J16" i="22"/>
  <c r="I16" i="22"/>
  <c r="H16" i="22"/>
  <c r="G16" i="22"/>
  <c r="F16" i="22"/>
  <c r="E16" i="22"/>
  <c r="D16" i="22"/>
  <c r="C16" i="22"/>
  <c r="U15" i="22"/>
  <c r="O15" i="22"/>
  <c r="I15" i="22"/>
  <c r="C15" i="22"/>
  <c r="U14" i="22"/>
  <c r="O14" i="22"/>
  <c r="I14" i="22"/>
  <c r="C14" i="22"/>
  <c r="B13" i="22"/>
  <c r="A10" i="22"/>
  <c r="A9" i="22"/>
  <c r="A152" i="22"/>
  <c r="A151" i="22"/>
  <c r="A145" i="22"/>
  <c r="A143" i="22"/>
  <c r="A142" i="22"/>
  <c r="A141" i="22"/>
  <c r="A140" i="22"/>
  <c r="A139" i="22"/>
  <c r="A138" i="22"/>
  <c r="A137" i="22"/>
  <c r="A136" i="22"/>
  <c r="A135" i="22"/>
  <c r="A134" i="22"/>
  <c r="A133" i="22"/>
  <c r="A132" i="22"/>
  <c r="A111" i="22"/>
  <c r="A95" i="22"/>
  <c r="A83" i="22"/>
  <c r="A78" i="22"/>
  <c r="A65" i="22"/>
  <c r="A52" i="22"/>
  <c r="A43" i="22"/>
  <c r="A35" i="22"/>
  <c r="A29" i="22"/>
  <c r="A26" i="22"/>
  <c r="A19" i="22"/>
  <c r="A18" i="22"/>
  <c r="B14" i="22"/>
  <c r="A7" i="22"/>
  <c r="A147" i="5"/>
  <c r="AI15" i="5"/>
  <c r="AH15" i="5"/>
  <c r="AG15" i="5"/>
  <c r="AF15" i="5"/>
  <c r="AE15" i="5"/>
  <c r="AD15" i="5"/>
  <c r="AC15" i="5"/>
  <c r="AB15" i="5"/>
  <c r="AA15" i="5"/>
  <c r="K14" i="5"/>
  <c r="J15" i="5"/>
  <c r="I15" i="5"/>
  <c r="H15" i="5"/>
  <c r="G15" i="5"/>
  <c r="F15" i="5"/>
  <c r="E15" i="5"/>
  <c r="B13" i="5"/>
  <c r="A144" i="5"/>
  <c r="D15" i="5"/>
  <c r="C15" i="5"/>
  <c r="C14" i="5"/>
  <c r="B14" i="5"/>
  <c r="A110" i="5"/>
  <c r="A94" i="5"/>
  <c r="A82" i="5"/>
  <c r="A77" i="5"/>
  <c r="A64" i="5"/>
  <c r="A51" i="5"/>
  <c r="A42" i="5"/>
  <c r="A34" i="5"/>
  <c r="A28" i="5"/>
  <c r="A25" i="5"/>
  <c r="A18" i="5"/>
  <c r="A17" i="5"/>
  <c r="A150" i="5"/>
  <c r="A149" i="5"/>
  <c r="A142" i="5"/>
  <c r="A141" i="5"/>
  <c r="A140" i="5"/>
  <c r="A139" i="5"/>
  <c r="A138" i="5"/>
  <c r="A137" i="5"/>
  <c r="A136" i="5"/>
  <c r="A135" i="5"/>
  <c r="A134" i="5"/>
  <c r="A133" i="5"/>
  <c r="A132" i="5"/>
  <c r="A131" i="5"/>
  <c r="A9" i="5"/>
  <c r="A10" i="5"/>
  <c r="A7" i="5"/>
</calcChain>
</file>

<file path=xl/sharedStrings.xml><?xml version="1.0" encoding="utf-8"?>
<sst xmlns="http://schemas.openxmlformats.org/spreadsheetml/2006/main" count="719" uniqueCount="348">
  <si>
    <t>Total</t>
  </si>
  <si>
    <t>Vaz/Obervaz</t>
  </si>
  <si>
    <t>Lantsch/Lenz</t>
  </si>
  <si>
    <t>Albula/Alvra</t>
  </si>
  <si>
    <t>Brusio</t>
  </si>
  <si>
    <t>Poschiavo</t>
  </si>
  <si>
    <t>Falera</t>
  </si>
  <si>
    <t>Laax</t>
  </si>
  <si>
    <t>Sagogn</t>
  </si>
  <si>
    <t>Schluein</t>
  </si>
  <si>
    <t>Vals</t>
  </si>
  <si>
    <t>Lumnezia</t>
  </si>
  <si>
    <t>Ilanz/Glion</t>
  </si>
  <si>
    <t>Fürstenau</t>
  </si>
  <si>
    <t>Rothenbrunnen</t>
  </si>
  <si>
    <t>Scharans</t>
  </si>
  <si>
    <t>Sils im Domleschg</t>
  </si>
  <si>
    <t>Cazis</t>
  </si>
  <si>
    <t>Flerden</t>
  </si>
  <si>
    <t>Masein</t>
  </si>
  <si>
    <t>Thusis</t>
  </si>
  <si>
    <t>Tschappina</t>
  </si>
  <si>
    <t>Urmein</t>
  </si>
  <si>
    <t>Safiental</t>
  </si>
  <si>
    <t>Domleschg</t>
  </si>
  <si>
    <t>Avers</t>
  </si>
  <si>
    <t>Sufers</t>
  </si>
  <si>
    <t>Andeer</t>
  </si>
  <si>
    <t>Rongellen</t>
  </si>
  <si>
    <t>Zillis-Reischen</t>
  </si>
  <si>
    <t>Ferrera</t>
  </si>
  <si>
    <t>Bonaduz</t>
  </si>
  <si>
    <t>Domat/Ems</t>
  </si>
  <si>
    <t>Rhäzüns</t>
  </si>
  <si>
    <t>Felsberg</t>
  </si>
  <si>
    <t>Flims</t>
  </si>
  <si>
    <t>Tamins</t>
  </si>
  <si>
    <t>Trin</t>
  </si>
  <si>
    <t>Zernez</t>
  </si>
  <si>
    <t>Samnaun</t>
  </si>
  <si>
    <t>Scuol</t>
  </si>
  <si>
    <t>Valsot</t>
  </si>
  <si>
    <t>Bever</t>
  </si>
  <si>
    <t>Celerina/Schlarigna</t>
  </si>
  <si>
    <t>Madulain</t>
  </si>
  <si>
    <t>Pontresina</t>
  </si>
  <si>
    <t>Samedan</t>
  </si>
  <si>
    <t>S-chanf</t>
  </si>
  <si>
    <t>Silvaplana</t>
  </si>
  <si>
    <t>Zuoz</t>
  </si>
  <si>
    <t>Buseno</t>
  </si>
  <si>
    <t>Castaneda</t>
  </si>
  <si>
    <t>Rossa</t>
  </si>
  <si>
    <t>Santa Maria in Calanca</t>
  </si>
  <si>
    <t>Lostallo</t>
  </si>
  <si>
    <t>Mesocco</t>
  </si>
  <si>
    <t>Soazza</t>
  </si>
  <si>
    <t>Cama</t>
  </si>
  <si>
    <t>Grono</t>
  </si>
  <si>
    <t>San Vittore</t>
  </si>
  <si>
    <t>Val Müstair</t>
  </si>
  <si>
    <t>Davos</t>
  </si>
  <si>
    <t>Fideris</t>
  </si>
  <si>
    <t>Furna</t>
  </si>
  <si>
    <t>Jenaz</t>
  </si>
  <si>
    <t>Küblis</t>
  </si>
  <si>
    <t>Luzein</t>
  </si>
  <si>
    <t>Chur</t>
  </si>
  <si>
    <t>Churwalden</t>
  </si>
  <si>
    <t>Arosa</t>
  </si>
  <si>
    <t>Tschiertschen-Praden</t>
  </si>
  <si>
    <t>Trimmis</t>
  </si>
  <si>
    <t>Untervaz</t>
  </si>
  <si>
    <t>Zizers</t>
  </si>
  <si>
    <t>Fläsch</t>
  </si>
  <si>
    <t>Jenins</t>
  </si>
  <si>
    <t>Maienfeld</t>
  </si>
  <si>
    <t>Malans</t>
  </si>
  <si>
    <t>Landquart</t>
  </si>
  <si>
    <t>Grüsch</t>
  </si>
  <si>
    <t>Schiers</t>
  </si>
  <si>
    <t>Seewis im Prättigau</t>
  </si>
  <si>
    <t>Breil/Brigels</t>
  </si>
  <si>
    <t>Disentis/Mustér</t>
  </si>
  <si>
    <t>Medel (Lucmagn)</t>
  </si>
  <si>
    <t>Sumvitg</t>
  </si>
  <si>
    <t>Tujetsch</t>
  </si>
  <si>
    <t>Trun</t>
  </si>
  <si>
    <t>GRAUBÜNDEN</t>
  </si>
  <si>
    <t>Surses</t>
  </si>
  <si>
    <t>Conters im Prättigau</t>
  </si>
  <si>
    <t>Obersaxen Mundaun</t>
  </si>
  <si>
    <t>Bergün Filisur</t>
  </si>
  <si>
    <t>Rheinwald</t>
  </si>
  <si>
    <t>La Punt Chamues-ch</t>
  </si>
  <si>
    <t>Schmitten (GR)</t>
  </si>
  <si>
    <t>St. Moritz</t>
  </si>
  <si>
    <t>Sils im Engadin/Segl</t>
  </si>
  <si>
    <t>Bregaglia</t>
  </si>
  <si>
    <t>Roveredo (GR)</t>
  </si>
  <si>
    <t>Calanca</t>
  </si>
  <si>
    <t>Klosters</t>
  </si>
  <si>
    <t>Muntogna da Schons</t>
  </si>
  <si>
    <t>Tabelle</t>
  </si>
  <si>
    <t>Code</t>
  </si>
  <si>
    <t>DE</t>
  </si>
  <si>
    <t>RM</t>
  </si>
  <si>
    <t>IT</t>
  </si>
  <si>
    <t>Sprache</t>
  </si>
  <si>
    <t>&lt;Fachbereich&gt;</t>
  </si>
  <si>
    <t>Daten &amp; Statistik</t>
  </si>
  <si>
    <t>Datas &amp; Statistica</t>
  </si>
  <si>
    <t>Dati &amp; Statistica</t>
  </si>
  <si>
    <t>T1</t>
  </si>
  <si>
    <t>&lt;Titel&gt;</t>
  </si>
  <si>
    <t>&lt;UTitel&gt;</t>
  </si>
  <si>
    <t>T1-2</t>
  </si>
  <si>
    <t>&lt;SpaltenTitel_1&gt;</t>
  </si>
  <si>
    <t>&lt;SpaltenTitel_2&gt;</t>
  </si>
  <si>
    <t>&lt;SpaltenTitel_3&gt;</t>
  </si>
  <si>
    <t>&lt;SpaltenTitel_4&gt;</t>
  </si>
  <si>
    <t>&lt;Zeilentitel_1&gt;</t>
  </si>
  <si>
    <t>GRISCHUN</t>
  </si>
  <si>
    <t>GRIGIONI</t>
  </si>
  <si>
    <t>&lt;Zeilentitel_2&gt;</t>
  </si>
  <si>
    <t>Region Albula</t>
  </si>
  <si>
    <t>Regiun Alvra</t>
  </si>
  <si>
    <t>Regione Albula</t>
  </si>
  <si>
    <t>&lt;Zeilentitel_3&gt;</t>
  </si>
  <si>
    <t>Region Bernina</t>
  </si>
  <si>
    <t>Regiun Bernina</t>
  </si>
  <si>
    <t>Regione Bernina</t>
  </si>
  <si>
    <t>&lt;Zeilentitel_4&gt;</t>
  </si>
  <si>
    <t>Region Engiadina Bassa/Val Müstair</t>
  </si>
  <si>
    <t>Regiun Engiadina Bassa/Val Müstair</t>
  </si>
  <si>
    <t>Regione Engiadina Bassa/Val Müstair</t>
  </si>
  <si>
    <t>&lt;Zeilentitel_5&gt;</t>
  </si>
  <si>
    <t>Region Imboden</t>
  </si>
  <si>
    <t>Regiun Plaun</t>
  </si>
  <si>
    <t>Regione Imboden</t>
  </si>
  <si>
    <t>&lt;Zeilentitel_6&gt;</t>
  </si>
  <si>
    <t>Region Landquart</t>
  </si>
  <si>
    <t>Regiun Landquart</t>
  </si>
  <si>
    <t>Regione Landquart</t>
  </si>
  <si>
    <t>&lt;Zeilentitel_7&gt;</t>
  </si>
  <si>
    <t>Region Maloja</t>
  </si>
  <si>
    <t>Regiun Malögia</t>
  </si>
  <si>
    <t>Regione Maloja</t>
  </si>
  <si>
    <t>&lt;Zeilentitel_8&gt;</t>
  </si>
  <si>
    <t>Region Moesa</t>
  </si>
  <si>
    <t>Regiun Moesa</t>
  </si>
  <si>
    <t>Regione Moesa</t>
  </si>
  <si>
    <t>&lt;Zeilentitel_9&gt;</t>
  </si>
  <si>
    <t>Region Plessur</t>
  </si>
  <si>
    <t>Regiun Plessur</t>
  </si>
  <si>
    <t>Regione Plessur</t>
  </si>
  <si>
    <t>&lt;Zeilentitel_10&gt;</t>
  </si>
  <si>
    <t>Region Prättigau/Davos</t>
  </si>
  <si>
    <t>Regiun Partenz/Tavau</t>
  </si>
  <si>
    <t>Regione Prättigau/Davos</t>
  </si>
  <si>
    <t>&lt;Zeilentitel_11&gt;</t>
  </si>
  <si>
    <t>Region Surselva</t>
  </si>
  <si>
    <t>Regiun Surselva</t>
  </si>
  <si>
    <t>Regione Surselva</t>
  </si>
  <si>
    <t>&lt;Zeilentitel_12&gt;</t>
  </si>
  <si>
    <t>Region Viamala</t>
  </si>
  <si>
    <t>Regiun Viamala</t>
  </si>
  <si>
    <t>Regione Viamala</t>
  </si>
  <si>
    <t>&lt;Quelle_1&gt;</t>
  </si>
  <si>
    <t>&lt;Aktualisierung&gt;</t>
  </si>
  <si>
    <t>Totale</t>
  </si>
  <si>
    <t>&lt;SpaltenTitel_2.1&gt;</t>
  </si>
  <si>
    <t>&lt;SpaltenTitel_2.2&gt;</t>
  </si>
  <si>
    <t>&lt;SpaltenTitel_2.3&gt;</t>
  </si>
  <si>
    <t>&lt;SpaltenTitel_2.4&gt;</t>
  </si>
  <si>
    <t>&lt;SpaltenTitel_2.5&gt;</t>
  </si>
  <si>
    <t>&lt;SpaltenTitel_2.6&gt;</t>
  </si>
  <si>
    <t>&lt;Legende_1&gt;</t>
  </si>
  <si>
    <t>&lt;Legende_2&gt;</t>
  </si>
  <si>
    <t>T2</t>
  </si>
  <si>
    <t>&lt;T2Titel&gt;</t>
  </si>
  <si>
    <t>&lt;T2UTitel&gt;</t>
  </si>
  <si>
    <t>&lt;SpaltenTitel_0&gt;</t>
  </si>
  <si>
    <t>Wohnungen</t>
  </si>
  <si>
    <t>&lt;SpaltenTitel_3.1&gt;</t>
  </si>
  <si>
    <t>&lt;SpaltenTitel_3.2&gt;</t>
  </si>
  <si>
    <t>&lt;SpaltenTitel_3.3&gt;</t>
  </si>
  <si>
    <t>&lt;SpaltenTitel_3.4&gt;</t>
  </si>
  <si>
    <t>&lt;SpaltenTitel_3.5&gt;</t>
  </si>
  <si>
    <t>&lt;SpaltenTitel_3.6&gt;</t>
  </si>
  <si>
    <t>&lt;SpaltenTitel_3.7&gt;</t>
  </si>
  <si>
    <t>Um die Auswertung der Daten zu erleichtern, wurden fehlende Werte in der GWS statistisch eingesetzt. Bei kleinräumigen Auswertungen kann deshalb nicht ausgeschlossen werden, dass diese Ergänzungen zu Verzerrungen führen. Kleinräumige Analysen sind demzufolge mit Vorsicht zu interpretieren.</t>
  </si>
  <si>
    <t>Abitaziuns</t>
  </si>
  <si>
    <t>Abitazioni</t>
  </si>
  <si>
    <t>Quelle: BFS (Gebäude- und Wohnungsstatistik)</t>
  </si>
  <si>
    <t>Funtauna: UST (Statistica dals edifizis e da las abitaziuns)</t>
  </si>
  <si>
    <t>Fonte: UST (Statistica degli edifici e delle abitazioni)</t>
  </si>
  <si>
    <t>Per facilitar l'evaluaziun da las datas s'ha la statistica applitgada en il SEA valurs che mancan. En cas d'evaluaziuns cun pitschens spazis na pon ins perquai betg excluder che questas cumplettaziuns chaschunian sfalsificaziuns. Analisas pitschnas ston perquai vegnir interpretadas cun precauziun.</t>
  </si>
  <si>
    <t>Per facilitare l'interpretazione dei dati, i valori mancanti sono stati utilizzati statisticamente nella SEA. Pertanto, nel caso di valutazioni su scala ridotta, non si può escludere che tali aggiunte possano comportare distorsioni. Pertanto, le analisi su scala ridotta devono essere interpretate con cautela.</t>
  </si>
  <si>
    <t>&lt;T2SpaltenTitel_3.1&gt;</t>
  </si>
  <si>
    <t>&lt;T2SpaltenTitel_3.2&gt;</t>
  </si>
  <si>
    <t>&lt;T2SpaltenTitel_3.3&gt;</t>
  </si>
  <si>
    <t>&lt;T2SpaltenTitel_3.4&gt;</t>
  </si>
  <si>
    <t>vor 1946</t>
  </si>
  <si>
    <t>1946-1980</t>
  </si>
  <si>
    <t>1981-2000</t>
  </si>
  <si>
    <t>T3</t>
  </si>
  <si>
    <t>&lt;T3Titel&gt;</t>
  </si>
  <si>
    <t>&lt;T3UTitel&gt;</t>
  </si>
  <si>
    <t>avant l'onn 1946</t>
  </si>
  <si>
    <t>prima del 1946</t>
  </si>
  <si>
    <t>Gebäude mit Wohnnutzung</t>
  </si>
  <si>
    <t>Edifizis cun utilisaziun per intents d'abitar</t>
  </si>
  <si>
    <t>Edifici ad uso abitativo</t>
  </si>
  <si>
    <t>Heizsystem</t>
  </si>
  <si>
    <t>Energiequelle der Heizung</t>
  </si>
  <si>
    <t>Wärmepumpe</t>
  </si>
  <si>
    <t>Thermische Solaranlage</t>
  </si>
  <si>
    <t>Heizkessel</t>
  </si>
  <si>
    <t>Ofen</t>
  </si>
  <si>
    <t>Elektroheizung</t>
  </si>
  <si>
    <t>Wärmetauscher</t>
  </si>
  <si>
    <t>Anderes Heizsystem</t>
  </si>
  <si>
    <t>Kein Heizsystem</t>
  </si>
  <si>
    <t>Boiler</t>
  </si>
  <si>
    <t>&lt;SpaltenTitel_2.7&gt;</t>
  </si>
  <si>
    <t>&lt;SpaltenTitel_2.8&gt;</t>
  </si>
  <si>
    <t>Energiequelle Warmwasser</t>
  </si>
  <si>
    <t>&lt;SpaltenTitel_4.1&gt;</t>
  </si>
  <si>
    <t>&lt;SpaltenTitel_4.2&gt;</t>
  </si>
  <si>
    <t>&lt;SpaltenTitel_4.3&gt;</t>
  </si>
  <si>
    <t>&lt;SpaltenTitel_4.4&gt;</t>
  </si>
  <si>
    <t>&lt;SpaltenTitel_4.5&gt;</t>
  </si>
  <si>
    <t>&lt;SpaltenTitel_4.6&gt;</t>
  </si>
  <si>
    <t>&lt;SpaltenTitel_4.7&gt;</t>
  </si>
  <si>
    <t>&lt;SpaltenTitel_4.8&gt;</t>
  </si>
  <si>
    <t>Gas</t>
  </si>
  <si>
    <t>Heizöl</t>
  </si>
  <si>
    <t>Holz</t>
  </si>
  <si>
    <t>Elektrizität</t>
  </si>
  <si>
    <t>Solarthermie</t>
  </si>
  <si>
    <t>Fernwärme</t>
  </si>
  <si>
    <t>Andere Energiequelle</t>
  </si>
  <si>
    <t>Keine Energiequelle</t>
  </si>
  <si>
    <t>Energiequelle für die Wärmepumpe (1)</t>
  </si>
  <si>
    <t>&lt;SpaltenTitel_4.9&gt;</t>
  </si>
  <si>
    <t>(1) Energiequellen für Wärmepumpen sind z.B. Luft, Geothermie oder Wasser.</t>
  </si>
  <si>
    <t>(1) Funtaunas d' energia per las pumpas da chalur èn p.ex. aria, geotermia u aua.</t>
  </si>
  <si>
    <t>(1) Le fonti d'energia per le pompe di calore includono aria, geotermia e acqua.</t>
  </si>
  <si>
    <t>Funtauna d'energia dal stgaudament</t>
  </si>
  <si>
    <t>Fonte energetica di riscaldamento</t>
  </si>
  <si>
    <t>Funtauna d'energia per la preparaziun d'aua chauda</t>
  </si>
  <si>
    <t>Fonte d'energia per l'acqua calda</t>
  </si>
  <si>
    <t>Sistem da stgaudar</t>
  </si>
  <si>
    <t>Sistema di riscaldamento</t>
  </si>
  <si>
    <t>Pumpa da chalur</t>
  </si>
  <si>
    <t>Pompa di calore</t>
  </si>
  <si>
    <t>Termoria solara</t>
  </si>
  <si>
    <t>Solare termico</t>
  </si>
  <si>
    <t>Implant solar termic</t>
  </si>
  <si>
    <t>Impianto solare termico</t>
  </si>
  <si>
    <t>Ieli da stgaudar</t>
  </si>
  <si>
    <t>Olio da riscaldamento</t>
  </si>
  <si>
    <t>Laina</t>
  </si>
  <si>
    <t>Legna</t>
  </si>
  <si>
    <t>Electricitad</t>
  </si>
  <si>
    <t>Elettricità</t>
  </si>
  <si>
    <t>Chalur a distanza</t>
  </si>
  <si>
    <t>Calore a distanza</t>
  </si>
  <si>
    <t>Ulteriurs funtaunas d'energia</t>
  </si>
  <si>
    <t>Altre fonti energetiche</t>
  </si>
  <si>
    <t>Nagina funtauna d'energia</t>
  </si>
  <si>
    <t>Nessuna fonte energetica</t>
  </si>
  <si>
    <t>Funtaunas d'energia per pumpas da chalur (1)</t>
  </si>
  <si>
    <t>Fonti energetiche per le pompe di calore (1)</t>
  </si>
  <si>
    <t>In auter sistem da stgaudar</t>
  </si>
  <si>
    <t>Nagin sistem da stgaudar</t>
  </si>
  <si>
    <t>Stgaudera</t>
  </si>
  <si>
    <t>Pigna</t>
  </si>
  <si>
    <t>Stgaudament electric</t>
  </si>
  <si>
    <t>Stgamiader da chalur</t>
  </si>
  <si>
    <t>Caldaie</t>
  </si>
  <si>
    <t>Forno</t>
  </si>
  <si>
    <t>Riscaldamento elettrico</t>
  </si>
  <si>
    <t>Scambiatori di calore</t>
  </si>
  <si>
    <t>Altri sistemi di riscaldamento</t>
  </si>
  <si>
    <t>Nessun sistema di riscaldamento</t>
  </si>
  <si>
    <t>&lt;T2SpaltenTitel_0&gt;</t>
  </si>
  <si>
    <t>Gebäude mit Wohnnutzung nach Bauperiode</t>
  </si>
  <si>
    <t>Edifizis cun utilisaziun per intents d'abitar tenor perioda da construcziun</t>
  </si>
  <si>
    <t>Edifici ad uso abitativo secondo epoca di costruzione</t>
  </si>
  <si>
    <t>&lt;T2Legende_3&gt;</t>
  </si>
  <si>
    <t>(2) Fernwärme, Solarthermie, andere oder keine Energiequelle</t>
  </si>
  <si>
    <t>(2) Calore a distanza, energia solare termica, altre o nessuna fonte di energia</t>
  </si>
  <si>
    <t>(2) chalur a distanza, chalur solara, autras ovras u nagina funtauna d' energia</t>
  </si>
  <si>
    <t>&lt;T2SpaltenTitel_1&gt;</t>
  </si>
  <si>
    <t>&lt;T2SpaltenTitel_2&gt;</t>
  </si>
  <si>
    <t>&lt;T2SpaltenTitel_4.1&gt;</t>
  </si>
  <si>
    <t>&lt;T2SpaltenTitel_4.2&gt;</t>
  </si>
  <si>
    <t>&lt;T2SpaltenTitel_4.3&gt;</t>
  </si>
  <si>
    <t>&lt;T2SpaltenTitel_4.4&gt;</t>
  </si>
  <si>
    <t>&lt;T2SpaltenTitel_4.5&gt;</t>
  </si>
  <si>
    <t>&lt;T2SpaltenTitel_4.6&gt;</t>
  </si>
  <si>
    <t>Fernwärme, Solarthermie und andere (2)</t>
  </si>
  <si>
    <t>Chalur a distanza, termoria solara e autrs (2)</t>
  </si>
  <si>
    <t>Calore a distanza, solare termico e altri (2)</t>
  </si>
  <si>
    <t>T1-3</t>
  </si>
  <si>
    <t>&lt;T3SpaltenTitel_0&gt;</t>
  </si>
  <si>
    <t>Heizsystem Warmwasser</t>
  </si>
  <si>
    <t>Sistem da preparaziun d'aua chauda</t>
  </si>
  <si>
    <t>Sistema di preparazione di acqua calda</t>
  </si>
  <si>
    <t>&lt;SpaltenTitel_5&gt;</t>
  </si>
  <si>
    <t>T4</t>
  </si>
  <si>
    <t>&lt;T4Legende_3&gt;</t>
  </si>
  <si>
    <t>&lt;T4Titel&gt;</t>
  </si>
  <si>
    <t>&lt;T4UTitel&gt;</t>
  </si>
  <si>
    <t>&lt;T4SpaltenTitel_0&gt;</t>
  </si>
  <si>
    <t>&lt;T4Legende_1&gt;</t>
  </si>
  <si>
    <t>&lt;T4Legende_2&gt;</t>
  </si>
  <si>
    <t>(*) Bewohnte Wohnungen: Wohnungen denen eindeutig mindestens eine Person zugeordnet werden konnten. Es werden sämtliche Personen in Privathaushalten berücksichtigt, die in einer Gemeinde gemeldet sind, unabhängig vom Meldeverhältnis.</t>
  </si>
  <si>
    <t>(*) Abitaziuns abitadas: abitaziuns, a las qualas ins ha pudì attribuir cleramain almain ad ina persuna. I vegnan resguardadas tut las persunas che vivan en ina chasada privata, independentamain da la relaziun d' annunzia.</t>
  </si>
  <si>
    <t>(*) Abitazioni abitate: abitazioni nelle quali è stato possibile attribuire in modo inequivocabile almeno una persona. Sono prese in considerazione tutte le persone in un'economia domestica privata in un comune, indipendentemente dal rapporto.</t>
  </si>
  <si>
    <t>Bewohnte Wohnungen (*)</t>
  </si>
  <si>
    <t>Abitaziuns abitadas (*)</t>
  </si>
  <si>
    <t xml:space="preserve">Abitazioni abitate (*) </t>
  </si>
  <si>
    <t>(Gemeindestand 2024: 101 Gemeinden)</t>
  </si>
  <si>
    <t>(stadi communal 2024: 101 vischnancas)</t>
  </si>
  <si>
    <t>(stato dei comuni 2024: 101 comuni)</t>
  </si>
  <si>
    <t>&lt;Legende_1.1&gt;</t>
  </si>
  <si>
    <t>Für den Fall, dass in einem Gebäude verschiedene Heizsysteme installiert sind, wird in dieser Statistik ausschliesslich das Hauptsystem (das leistungsstärkste) und dessen Energiequelle berücksichtigt.</t>
  </si>
  <si>
    <t xml:space="preserve">Per il cas ch'i vegnan installads differents sistems da stgaudar en in edifizi, vegn resguardà en questa statistica mo il sistem principal (il sistem che lavura cun la pli ferm en la prestaziun) e sia funtauna d'energia. </t>
  </si>
  <si>
    <t xml:space="preserve">Qualora in un edificio siano installati diversi sistemi di riscaldamento, le statistiche tengono conto esclusivamente del sistema principale (il più efficiente) e della sua fonte di energia. </t>
  </si>
  <si>
    <t>2001-2024</t>
  </si>
  <si>
    <t>Gebäude nach Heizsystem, Energiequelle der Heizung, Heizsystem Warmwasser und Energiequelle Warmwasser, nach Gemeinden, 2024</t>
  </si>
  <si>
    <t>Edifizis tenor sistem da stgaudar, funtauna d'energia dal stgaudament, sistem da stgaudar per la preparaziun d'aua chauda e funtauna d'energia per la perparaziun d'aua chauda, tenor vischnancas, 2024</t>
  </si>
  <si>
    <t>Edifici secondo sistema di riscaldamento, fonte energetica del sistema di riscaldamento, sistema per la preparazione di acqua calda e fonte energetica per la preparazione di acqua calda, secondo comuni, 2024</t>
  </si>
  <si>
    <t>Letztmals aktualisiert am: 22.09.2025</t>
  </si>
  <si>
    <t>Ultima actualisaziun: 22.09.2025</t>
  </si>
  <si>
    <t>Ultimo aggiornamento: 22.09.2025</t>
  </si>
  <si>
    <t>Gebäude nach Energiequelle der Heizung und Bauperiode, nach Gemeinden, 2024</t>
  </si>
  <si>
    <t>Edifizis tenor funtauna d'energia dal stgaudament e perioda da construcziun, tenor vischnancas, 2024</t>
  </si>
  <si>
    <t>Edifici secondo la fonte energetica del sistema di riscaldamento ed epoca di costruzione, secondo comuni, 2024</t>
  </si>
  <si>
    <t>Wohnungen nach Heizsystem, Energiequelle der Heizung, Heizsystem Warmwasser und Energiequelle Warmwasser, nach Gemeinden, 2024</t>
  </si>
  <si>
    <t>Abitaziuns tenor sistem da stgaudar, funtauna d'energia dal stgaudament, sistem da stgaudar per la preparaziun d'aua chauda e funtauna d'energia per la perparaziun d'aua chauda, tenor vischnancas, 2024</t>
  </si>
  <si>
    <t>Abitazioni secondo sistema di riscaldamento, fonte energetica del sistema di riscaldamento, sistema per la preparazione di acqua calda e fonte energetica per la preparazione di acqua calda, secondo comuni, 2024</t>
  </si>
  <si>
    <t>Bewohnte Wohnungen (*) nach Heizsystem, Energiequelle der Heizung, Heizsystem Warmwasser und Energiequelle Warmwasser, nach Gemeinden, 2024</t>
  </si>
  <si>
    <t>Abitaziuns abitadas (*) tenor sistem da stgaudar, funtauna d'energia dal stgaudament, sistem da stgaudar per la preparaziun d'aua chauda e funtauna d'energia per la perparaziun d'aua chauda, tenor vischnancas, 2024</t>
  </si>
  <si>
    <t>Abitazioni abitate (*) secondo sistema di riscaldamento, fonte energetica del sistema di riscaldamento, sistema per la preparazione di acqua calda e fonte energetica per la preparazione di acqua calda, secondo comuni,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</si>
</sst>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 #,##0_ ;_ * \-#,##0_ ;_ * &quot;-&quot;??_ ;_ @_ "/>
  </numFmts>
  <fonts count="19" x14ac:knownFonts="1">
    <font>
      <sz val="10"/>
      <color theme="1"/>
      <name val="Arial"/>
      <family val="2"/>
    </font>
    <font>
      <sz val="11"/>
      <color theme="1"/>
      <name val="Arial"/>
      <family val="2"/>
    </font>
    <font>
      <sz val="10"/>
      <name val="Arial"/>
      <family val="2"/>
    </font>
    <font>
      <b/>
      <sz val="12"/>
      <name val="Arial"/>
      <family val="2"/>
    </font>
    <font>
      <sz val="12"/>
      <name val="Arial"/>
      <family val="2"/>
    </font>
    <font>
      <sz val="11"/>
      <color theme="1"/>
      <name val="Arial"/>
      <family val="2"/>
    </font>
    <font>
      <sz val="14"/>
      <color rgb="FFFF0000"/>
      <name val="Arial"/>
      <family val="2"/>
    </font>
    <font>
      <sz val="10"/>
      <color theme="1"/>
      <name val="Arial"/>
      <family val="2"/>
    </font>
    <font>
      <b/>
      <sz val="10"/>
      <name val="Arial"/>
      <family val="2"/>
    </font>
    <font>
      <sz val="11"/>
      <name val="Calibri"/>
      <family val="2"/>
    </font>
    <font>
      <b/>
      <sz val="10"/>
      <color theme="0"/>
      <name val="Arial"/>
      <family val="2"/>
    </font>
    <font>
      <b/>
      <sz val="10"/>
      <color theme="1"/>
      <name val="Arial"/>
      <family val="2"/>
    </font>
    <font>
      <sz val="10"/>
      <color rgb="FFFF0000"/>
      <name val="Arial"/>
      <family val="2"/>
    </font>
    <font>
      <sz val="8"/>
      <color rgb="FF000000"/>
      <name val="Segoe UI"/>
      <family val="2"/>
    </font>
    <font>
      <sz val="10"/>
      <color indexed="8"/>
      <name val="Arial"/>
      <family val="2"/>
    </font>
    <font>
      <b/>
      <sz val="10"/>
      <color indexed="8"/>
      <name val="Arial Narrow"/>
      <family val="2"/>
    </font>
    <font>
      <sz val="10"/>
      <color rgb="FF000000"/>
      <name val="Arial"/>
      <family val="2"/>
    </font>
    <font>
      <b/>
      <sz val="11"/>
      <name val="Arial"/>
      <family val="2"/>
    </font>
    <font>
      <sz val="12"/>
      <name val="Times New Roman"/>
      <family val="1"/>
    </font>
  </fonts>
  <fills count="8">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1"/>
        <bgColor indexed="64"/>
      </patternFill>
    </fill>
    <fill>
      <patternFill patternType="solid">
        <fgColor theme="2" tint="-9.9978637043366805E-2"/>
        <bgColor indexed="64"/>
      </patternFill>
    </fill>
    <fill>
      <patternFill patternType="solid">
        <fgColor rgb="FFFFFFFF"/>
        <bgColor indexed="64"/>
      </patternFill>
    </fill>
    <fill>
      <patternFill patternType="solid">
        <fgColor rgb="FFFFFF00"/>
        <bgColor indexed="64"/>
      </patternFill>
    </fill>
  </fills>
  <borders count="32">
    <border>
      <left/>
      <right/>
      <top/>
      <bottom/>
      <diagonal/>
    </border>
    <border>
      <left/>
      <right/>
      <top/>
      <bottom style="medium">
        <color indexed="64"/>
      </bottom>
      <diagonal/>
    </border>
    <border>
      <left style="medium">
        <color indexed="64"/>
      </left>
      <right style="thin">
        <color indexed="64"/>
      </right>
      <top/>
      <bottom/>
      <diagonal/>
    </border>
    <border>
      <left style="medium">
        <color auto="1"/>
      </left>
      <right/>
      <top style="medium">
        <color auto="1"/>
      </top>
      <bottom/>
      <diagonal/>
    </border>
    <border>
      <left/>
      <right/>
      <top style="medium">
        <color auto="1"/>
      </top>
      <bottom/>
      <diagonal/>
    </border>
    <border>
      <left style="medium">
        <color auto="1"/>
      </left>
      <right/>
      <top style="thin">
        <color auto="1"/>
      </top>
      <bottom/>
      <diagonal/>
    </border>
    <border>
      <left/>
      <right/>
      <top style="thin">
        <color auto="1"/>
      </top>
      <bottom/>
      <diagonal/>
    </border>
    <border>
      <left style="medium">
        <color auto="1"/>
      </left>
      <right/>
      <top/>
      <bottom/>
      <diagonal/>
    </border>
    <border>
      <left style="medium">
        <color auto="1"/>
      </left>
      <right/>
      <top/>
      <bottom style="medium">
        <color auto="1"/>
      </bottom>
      <diagonal/>
    </border>
    <border>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auto="1"/>
      </left>
      <right/>
      <top style="thin">
        <color auto="1"/>
      </top>
      <bottom/>
      <diagonal/>
    </border>
    <border>
      <left/>
      <right style="thin">
        <color auto="1"/>
      </right>
      <top style="thin">
        <color auto="1"/>
      </top>
      <bottom/>
      <diagonal/>
    </border>
    <border>
      <left/>
      <right style="thin">
        <color indexed="64"/>
      </right>
      <top/>
      <bottom style="medium">
        <color indexed="64"/>
      </bottom>
      <diagonal/>
    </border>
    <border>
      <left style="thin">
        <color indexed="64"/>
      </left>
      <right/>
      <top style="medium">
        <color auto="1"/>
      </top>
      <bottom/>
      <diagonal/>
    </border>
    <border>
      <left style="thin">
        <color indexed="64"/>
      </left>
      <right/>
      <top/>
      <bottom style="thin">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auto="1"/>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s>
  <cellStyleXfs count="8">
    <xf numFmtId="0" fontId="0" fillId="0" borderId="0"/>
    <xf numFmtId="0" fontId="5" fillId="0" borderId="0"/>
    <xf numFmtId="43" fontId="7" fillId="0" borderId="0" applyFont="0" applyFill="0" applyBorder="0" applyAlignment="0" applyProtection="0"/>
    <xf numFmtId="0" fontId="9" fillId="0" borderId="0"/>
    <xf numFmtId="0" fontId="18" fillId="0" borderId="0"/>
    <xf numFmtId="0" fontId="1" fillId="0" borderId="0"/>
    <xf numFmtId="0" fontId="18" fillId="0" borderId="0"/>
    <xf numFmtId="0" fontId="1" fillId="0" borderId="0"/>
  </cellStyleXfs>
  <cellXfs count="98">
    <xf numFmtId="0" fontId="0" fillId="0" borderId="0" xfId="0"/>
    <xf numFmtId="0" fontId="2" fillId="2" borderId="0" xfId="0" applyFont="1" applyFill="1"/>
    <xf numFmtId="0" fontId="2" fillId="2" borderId="0" xfId="0" applyFont="1" applyFill="1" applyBorder="1"/>
    <xf numFmtId="0" fontId="4" fillId="2" borderId="0" xfId="0" applyFont="1" applyFill="1" applyBorder="1"/>
    <xf numFmtId="0" fontId="0" fillId="2" borderId="0" xfId="0" applyFont="1" applyFill="1"/>
    <xf numFmtId="0" fontId="7" fillId="2" borderId="0" xfId="0" applyFont="1" applyFill="1"/>
    <xf numFmtId="0" fontId="8" fillId="2" borderId="2" xfId="0" applyFont="1" applyFill="1" applyBorder="1"/>
    <xf numFmtId="0" fontId="2" fillId="2" borderId="2" xfId="0" applyFont="1" applyFill="1" applyBorder="1"/>
    <xf numFmtId="3" fontId="8" fillId="3" borderId="0" xfId="0" applyNumberFormat="1" applyFont="1" applyFill="1" applyBorder="1" applyAlignment="1">
      <alignment horizontal="right"/>
    </xf>
    <xf numFmtId="3" fontId="8" fillId="2" borderId="0" xfId="0" applyNumberFormat="1" applyFont="1" applyFill="1" applyBorder="1" applyAlignment="1">
      <alignment horizontal="right"/>
    </xf>
    <xf numFmtId="0" fontId="0" fillId="2" borderId="0" xfId="0" applyFill="1"/>
    <xf numFmtId="0" fontId="3" fillId="2" borderId="0" xfId="0" applyFont="1" applyFill="1" applyAlignment="1"/>
    <xf numFmtId="0" fontId="0" fillId="2" borderId="0" xfId="0" applyFill="1" applyAlignment="1"/>
    <xf numFmtId="0" fontId="0" fillId="2" borderId="5" xfId="0" applyFill="1" applyBorder="1"/>
    <xf numFmtId="0" fontId="0" fillId="2" borderId="7" xfId="0" applyFill="1" applyBorder="1"/>
    <xf numFmtId="0" fontId="0" fillId="2" borderId="8" xfId="0" applyFill="1" applyBorder="1"/>
    <xf numFmtId="0" fontId="8" fillId="3" borderId="5" xfId="0" applyFont="1" applyFill="1" applyBorder="1"/>
    <xf numFmtId="3" fontId="7" fillId="2" borderId="0" xfId="0" applyNumberFormat="1" applyFont="1" applyFill="1" applyBorder="1"/>
    <xf numFmtId="0" fontId="3" fillId="2" borderId="0" xfId="0" applyFont="1" applyFill="1" applyBorder="1" applyAlignment="1">
      <alignment horizontal="left" vertical="top" wrapText="1"/>
    </xf>
    <xf numFmtId="0" fontId="0" fillId="2" borderId="0" xfId="0" applyFill="1" applyBorder="1"/>
    <xf numFmtId="0" fontId="10" fillId="4" borderId="0" xfId="0" applyFont="1" applyFill="1" applyBorder="1" applyAlignment="1">
      <alignment horizontal="left" vertical="top" wrapText="1"/>
    </xf>
    <xf numFmtId="0" fontId="7" fillId="5" borderId="0" xfId="0" applyFont="1" applyFill="1" applyBorder="1" applyAlignment="1">
      <alignment horizontal="left" vertical="top" wrapText="1"/>
    </xf>
    <xf numFmtId="0" fontId="11" fillId="5" borderId="0" xfId="0" applyFont="1" applyFill="1" applyBorder="1" applyAlignment="1">
      <alignment horizontal="left" vertical="top" wrapText="1"/>
    </xf>
    <xf numFmtId="0" fontId="7" fillId="5" borderId="0" xfId="0" applyFont="1" applyFill="1" applyBorder="1" applyAlignment="1" applyProtection="1">
      <alignment horizontal="left" vertical="top" wrapText="1"/>
      <protection locked="0"/>
    </xf>
    <xf numFmtId="0" fontId="7" fillId="0" borderId="0" xfId="0" applyFont="1" applyBorder="1" applyAlignment="1">
      <alignment horizontal="left" vertical="top" wrapText="1"/>
    </xf>
    <xf numFmtId="0" fontId="2" fillId="0" borderId="0" xfId="0" applyFont="1" applyBorder="1" applyAlignment="1">
      <alignment horizontal="left" vertical="top" wrapText="1"/>
    </xf>
    <xf numFmtId="0" fontId="7" fillId="0" borderId="0" xfId="0" applyFont="1" applyFill="1" applyBorder="1" applyAlignment="1">
      <alignment horizontal="left" vertical="top" wrapText="1"/>
    </xf>
    <xf numFmtId="0" fontId="8" fillId="5" borderId="0" xfId="0" applyFont="1" applyFill="1" applyBorder="1" applyAlignment="1">
      <alignment horizontal="left" vertical="top" wrapText="1"/>
    </xf>
    <xf numFmtId="0" fontId="2" fillId="5" borderId="0" xfId="0" applyFont="1" applyFill="1" applyBorder="1" applyAlignment="1">
      <alignment horizontal="left" vertical="top" wrapText="1"/>
    </xf>
    <xf numFmtId="0" fontId="2" fillId="6" borderId="0" xfId="0" applyFont="1" applyFill="1" applyBorder="1" applyAlignment="1">
      <alignment horizontal="left" vertical="center" wrapText="1"/>
    </xf>
    <xf numFmtId="0" fontId="7" fillId="7" borderId="0" xfId="0" applyFont="1" applyFill="1" applyBorder="1" applyAlignment="1">
      <alignment horizontal="left" vertical="top" wrapText="1"/>
    </xf>
    <xf numFmtId="0" fontId="12" fillId="7" borderId="0" xfId="0" applyFont="1" applyFill="1" applyBorder="1" applyAlignment="1">
      <alignment wrapText="1"/>
    </xf>
    <xf numFmtId="0" fontId="12" fillId="5" borderId="0" xfId="0" applyFont="1" applyFill="1" applyBorder="1" applyAlignment="1">
      <alignment horizontal="left" vertical="top" wrapText="1"/>
    </xf>
    <xf numFmtId="0" fontId="14" fillId="6" borderId="0" xfId="0" applyFont="1" applyFill="1" applyAlignment="1">
      <alignment horizontal="left" vertical="center"/>
    </xf>
    <xf numFmtId="0" fontId="15" fillId="6" borderId="0" xfId="0" applyFont="1" applyFill="1" applyAlignment="1">
      <alignment horizontal="left" vertical="top"/>
    </xf>
    <xf numFmtId="164" fontId="15" fillId="6" borderId="0" xfId="2" applyNumberFormat="1" applyFont="1" applyFill="1" applyBorder="1" applyAlignment="1" applyProtection="1">
      <alignment horizontal="left" vertical="top"/>
    </xf>
    <xf numFmtId="164" fontId="15" fillId="2" borderId="0" xfId="2" applyNumberFormat="1" applyFont="1" applyFill="1" applyBorder="1" applyAlignment="1" applyProtection="1">
      <alignment horizontal="left" vertical="top"/>
    </xf>
    <xf numFmtId="0" fontId="0" fillId="0" borderId="0" xfId="0" applyFont="1" applyBorder="1" applyAlignment="1">
      <alignment horizontal="left" vertical="top" wrapText="1"/>
    </xf>
    <xf numFmtId="0" fontId="0" fillId="2" borderId="3" xfId="0" applyFill="1" applyBorder="1" applyAlignment="1">
      <alignment vertical="center" wrapText="1"/>
    </xf>
    <xf numFmtId="0" fontId="0" fillId="2" borderId="0" xfId="0" applyFill="1" applyAlignment="1">
      <alignment vertical="center" wrapText="1"/>
    </xf>
    <xf numFmtId="0" fontId="0" fillId="2" borderId="7" xfId="0" applyFill="1" applyBorder="1" applyAlignment="1">
      <alignment vertical="center" wrapText="1"/>
    </xf>
    <xf numFmtId="0" fontId="7" fillId="2" borderId="4" xfId="0" applyFont="1" applyFill="1" applyBorder="1" applyAlignment="1">
      <alignment horizontal="left"/>
    </xf>
    <xf numFmtId="0" fontId="7" fillId="2" borderId="9" xfId="0" applyFont="1" applyFill="1" applyBorder="1" applyAlignment="1">
      <alignment horizontal="right"/>
    </xf>
    <xf numFmtId="3" fontId="7" fillId="2" borderId="12" xfId="0" applyNumberFormat="1" applyFont="1" applyFill="1" applyBorder="1"/>
    <xf numFmtId="0" fontId="7" fillId="2" borderId="12" xfId="0" applyFont="1" applyFill="1" applyBorder="1"/>
    <xf numFmtId="3" fontId="8" fillId="3" borderId="12" xfId="0" applyNumberFormat="1" applyFont="1" applyFill="1" applyBorder="1" applyAlignment="1">
      <alignment horizontal="right"/>
    </xf>
    <xf numFmtId="3" fontId="8" fillId="3" borderId="13" xfId="0" applyNumberFormat="1" applyFont="1" applyFill="1" applyBorder="1" applyAlignment="1">
      <alignment horizontal="right"/>
    </xf>
    <xf numFmtId="3" fontId="8" fillId="2" borderId="12" xfId="0" applyNumberFormat="1" applyFont="1" applyFill="1" applyBorder="1" applyAlignment="1">
      <alignment horizontal="right"/>
    </xf>
    <xf numFmtId="3" fontId="8" fillId="2" borderId="13" xfId="0" applyNumberFormat="1" applyFont="1" applyFill="1" applyBorder="1" applyAlignment="1">
      <alignment horizontal="right"/>
    </xf>
    <xf numFmtId="3" fontId="0" fillId="2" borderId="10" xfId="0" applyNumberFormat="1" applyFill="1" applyBorder="1"/>
    <xf numFmtId="3" fontId="0" fillId="2" borderId="11" xfId="0" applyNumberFormat="1" applyFill="1" applyBorder="1"/>
    <xf numFmtId="3" fontId="8" fillId="3" borderId="14" xfId="0" applyNumberFormat="1" applyFont="1" applyFill="1" applyBorder="1" applyAlignment="1">
      <alignment horizontal="right"/>
    </xf>
    <xf numFmtId="3" fontId="8" fillId="3" borderId="6" xfId="0" applyNumberFormat="1" applyFont="1" applyFill="1" applyBorder="1" applyAlignment="1">
      <alignment horizontal="right"/>
    </xf>
    <xf numFmtId="3" fontId="8" fillId="3" borderId="15" xfId="0" applyNumberFormat="1" applyFont="1" applyFill="1" applyBorder="1" applyAlignment="1">
      <alignment horizontal="right"/>
    </xf>
    <xf numFmtId="3" fontId="7" fillId="2" borderId="13" xfId="0" applyNumberFormat="1" applyFont="1" applyFill="1" applyBorder="1"/>
    <xf numFmtId="3" fontId="7" fillId="2" borderId="1" xfId="0" applyNumberFormat="1" applyFont="1" applyFill="1" applyBorder="1"/>
    <xf numFmtId="3" fontId="7" fillId="2" borderId="16" xfId="0" applyNumberFormat="1" applyFont="1" applyFill="1" applyBorder="1"/>
    <xf numFmtId="0" fontId="8" fillId="3" borderId="7" xfId="0" applyFont="1" applyFill="1" applyBorder="1"/>
    <xf numFmtId="0" fontId="7" fillId="2" borderId="17" xfId="0" applyFont="1" applyFill="1" applyBorder="1" applyAlignment="1">
      <alignment horizontal="left"/>
    </xf>
    <xf numFmtId="0" fontId="7" fillId="2" borderId="13" xfId="0" applyFont="1" applyFill="1" applyBorder="1"/>
    <xf numFmtId="3" fontId="7" fillId="2" borderId="19" xfId="0" applyNumberFormat="1" applyFont="1" applyFill="1" applyBorder="1"/>
    <xf numFmtId="0" fontId="12" fillId="0" borderId="0" xfId="0" applyFont="1" applyBorder="1" applyAlignment="1">
      <alignment horizontal="left" vertical="top" wrapText="1"/>
    </xf>
    <xf numFmtId="16" fontId="12" fillId="0" borderId="0" xfId="0" applyNumberFormat="1" applyFont="1" applyBorder="1" applyAlignment="1">
      <alignment horizontal="left" vertical="top" wrapText="1"/>
    </xf>
    <xf numFmtId="17" fontId="12" fillId="0" borderId="0" xfId="0" applyNumberFormat="1" applyFont="1" applyBorder="1" applyAlignment="1">
      <alignment horizontal="left" vertical="top" wrapText="1"/>
    </xf>
    <xf numFmtId="0" fontId="0" fillId="0" borderId="0" xfId="0" applyFont="1" applyFill="1" applyBorder="1" applyAlignment="1">
      <alignment horizontal="left" vertical="top" wrapText="1"/>
    </xf>
    <xf numFmtId="3" fontId="0" fillId="2" borderId="18" xfId="0" applyNumberFormat="1" applyFill="1" applyBorder="1"/>
    <xf numFmtId="0" fontId="7" fillId="2" borderId="18" xfId="0" applyFont="1" applyFill="1" applyBorder="1" applyAlignment="1">
      <alignment horizontal="right" wrapText="1"/>
    </xf>
    <xf numFmtId="0" fontId="3" fillId="2" borderId="0" xfId="0" applyFont="1" applyFill="1" applyBorder="1" applyAlignment="1">
      <alignment horizontal="left" vertical="top" wrapText="1"/>
    </xf>
    <xf numFmtId="14" fontId="17" fillId="2" borderId="21" xfId="0" applyNumberFormat="1" applyFont="1" applyFill="1" applyBorder="1" applyAlignment="1">
      <alignment horizontal="left"/>
    </xf>
    <xf numFmtId="0" fontId="7" fillId="2" borderId="23" xfId="0" applyFont="1" applyFill="1" applyBorder="1" applyAlignment="1">
      <alignment horizontal="right"/>
    </xf>
    <xf numFmtId="0" fontId="7" fillId="2" borderId="25" xfId="0" applyFont="1" applyFill="1" applyBorder="1"/>
    <xf numFmtId="3" fontId="8" fillId="3" borderId="25" xfId="0" applyNumberFormat="1" applyFont="1" applyFill="1" applyBorder="1" applyAlignment="1">
      <alignment horizontal="right"/>
    </xf>
    <xf numFmtId="3" fontId="8" fillId="2" borderId="25" xfId="0" applyNumberFormat="1" applyFont="1" applyFill="1" applyBorder="1" applyAlignment="1">
      <alignment horizontal="right"/>
    </xf>
    <xf numFmtId="3" fontId="7" fillId="2" borderId="25" xfId="0" applyNumberFormat="1" applyFont="1" applyFill="1" applyBorder="1"/>
    <xf numFmtId="3" fontId="0" fillId="2" borderId="24" xfId="0" applyNumberFormat="1" applyFill="1" applyBorder="1"/>
    <xf numFmtId="3" fontId="8" fillId="3" borderId="26" xfId="0" applyNumberFormat="1" applyFont="1" applyFill="1" applyBorder="1" applyAlignment="1">
      <alignment horizontal="right"/>
    </xf>
    <xf numFmtId="3" fontId="7" fillId="2" borderId="27" xfId="0" applyNumberFormat="1" applyFont="1" applyFill="1" applyBorder="1"/>
    <xf numFmtId="0" fontId="0" fillId="2" borderId="0" xfId="0" applyFill="1" applyAlignment="1">
      <alignment wrapText="1"/>
    </xf>
    <xf numFmtId="0" fontId="2" fillId="7" borderId="0" xfId="0" applyFont="1" applyFill="1" applyBorder="1" applyAlignment="1">
      <alignment horizontal="left" vertical="top" wrapText="1"/>
    </xf>
    <xf numFmtId="0" fontId="0" fillId="2" borderId="0" xfId="0" applyFill="1" applyBorder="1" applyAlignment="1">
      <alignment horizontal="left" wrapText="1"/>
    </xf>
    <xf numFmtId="0" fontId="0" fillId="7" borderId="0" xfId="0" applyFont="1" applyFill="1" applyBorder="1" applyAlignment="1">
      <alignment horizontal="left" vertical="top" wrapText="1"/>
    </xf>
    <xf numFmtId="0" fontId="7" fillId="2" borderId="28" xfId="0" applyFont="1" applyFill="1" applyBorder="1" applyAlignment="1">
      <alignment horizontal="left" wrapText="1"/>
    </xf>
    <xf numFmtId="0" fontId="7" fillId="2" borderId="29" xfId="0" applyFont="1" applyFill="1" applyBorder="1" applyAlignment="1">
      <alignment horizontal="left" wrapText="1"/>
    </xf>
    <xf numFmtId="0" fontId="16" fillId="2" borderId="29" xfId="0" applyFont="1" applyFill="1" applyBorder="1" applyAlignment="1">
      <alignment horizontal="left" wrapText="1"/>
    </xf>
    <xf numFmtId="0" fontId="16" fillId="2" borderId="30" xfId="0" applyFont="1" applyFill="1" applyBorder="1" applyAlignment="1">
      <alignment horizontal="left" wrapText="1"/>
    </xf>
    <xf numFmtId="14" fontId="17" fillId="2" borderId="22" xfId="0" applyNumberFormat="1" applyFont="1" applyFill="1" applyBorder="1" applyAlignment="1">
      <alignment horizontal="left"/>
    </xf>
    <xf numFmtId="0" fontId="16" fillId="2" borderId="31" xfId="0" applyFont="1" applyFill="1" applyBorder="1" applyAlignment="1">
      <alignment horizontal="left" wrapText="1"/>
    </xf>
    <xf numFmtId="0" fontId="7" fillId="2" borderId="13" xfId="0" applyFont="1" applyFill="1" applyBorder="1" applyAlignment="1">
      <alignment horizontal="left"/>
    </xf>
    <xf numFmtId="0" fontId="7" fillId="2" borderId="28" xfId="0" applyFont="1" applyFill="1" applyBorder="1" applyAlignment="1">
      <alignment horizontal="left"/>
    </xf>
    <xf numFmtId="0" fontId="7" fillId="2" borderId="29" xfId="0" applyFont="1" applyFill="1" applyBorder="1" applyAlignment="1">
      <alignment horizontal="left"/>
    </xf>
    <xf numFmtId="0" fontId="7" fillId="2" borderId="30" xfId="0" applyFont="1" applyFill="1" applyBorder="1" applyAlignment="1">
      <alignment horizontal="right"/>
    </xf>
    <xf numFmtId="0" fontId="0" fillId="2" borderId="0" xfId="0" applyFill="1" applyBorder="1" applyAlignment="1"/>
    <xf numFmtId="0" fontId="3" fillId="2" borderId="0" xfId="0" applyFont="1" applyFill="1" applyBorder="1" applyAlignment="1">
      <alignment horizontal="left" vertical="top" wrapText="1"/>
    </xf>
    <xf numFmtId="0" fontId="6" fillId="2" borderId="0" xfId="0" applyFont="1" applyFill="1" applyAlignment="1"/>
    <xf numFmtId="0" fontId="0" fillId="0" borderId="0" xfId="0" applyAlignment="1"/>
    <xf numFmtId="14" fontId="17" fillId="2" borderId="20" xfId="0" applyNumberFormat="1" applyFont="1" applyFill="1" applyBorder="1" applyAlignment="1">
      <alignment horizontal="left"/>
    </xf>
    <xf numFmtId="14" fontId="17" fillId="2" borderId="21" xfId="0" applyNumberFormat="1" applyFont="1" applyFill="1" applyBorder="1" applyAlignment="1">
      <alignment horizontal="left"/>
    </xf>
    <xf numFmtId="0" fontId="0" fillId="2" borderId="0" xfId="0" applyFill="1" applyBorder="1" applyAlignment="1">
      <alignment horizontal="left" wrapText="1"/>
    </xf>
  </cellXfs>
  <cellStyles count="8">
    <cellStyle name="Komma" xfId="2" builtinId="3"/>
    <cellStyle name="Normal 2" xfId="4" xr:uid="{00000000-0005-0000-0000-000001000000}"/>
    <cellStyle name="Normal 2 2" xfId="6" xr:uid="{00000000-0005-0000-0000-000002000000}"/>
    <cellStyle name="Standard" xfId="0" builtinId="0"/>
    <cellStyle name="Standard 2" xfId="3" xr:uid="{00000000-0005-0000-0000-000004000000}"/>
    <cellStyle name="Standard 2 2" xfId="7" xr:uid="{00000000-0005-0000-0000-000005000000}"/>
    <cellStyle name="Standard 3" xfId="1" xr:uid="{00000000-0005-0000-0000-000006000000}"/>
    <cellStyle name="Standard 4" xfId="5"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checked="Checked" firstButton="1" fmlaLink="Uebersetzungen!$B$2" lockText="1" noThreeD="1"/>
</file>

<file path=xl/ctrlProps/ctrlProp10.xml><?xml version="1.0" encoding="utf-8"?>
<formControlPr xmlns="http://schemas.microsoft.com/office/spreadsheetml/2009/9/main" objectType="Radio" checked="Checked" firstButton="1" fmlaLink="Uebersetzungen!$B$2"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checked="Checked" firstButton="1" fmlaLink="Uebersetzungen!$B$2"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checked="Checked" firstButton="1" fmlaLink="Uebersetzungen!$B$2"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473075</xdr:colOff>
      <xdr:row>5</xdr:row>
      <xdr:rowOff>32777</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4968875" cy="956702"/>
        </a:xfrm>
        <a:prstGeom prst="rect">
          <a:avLst/>
        </a:prstGeom>
      </xdr:spPr>
    </xdr:pic>
    <xdr:clientData/>
  </xdr:twoCellAnchor>
  <xdr:twoCellAnchor>
    <xdr:from>
      <xdr:col>3</xdr:col>
      <xdr:colOff>504825</xdr:colOff>
      <xdr:row>0</xdr:row>
      <xdr:rowOff>19050</xdr:rowOff>
    </xdr:from>
    <xdr:to>
      <xdr:col>6</xdr:col>
      <xdr:colOff>171450</xdr:colOff>
      <xdr:row>4</xdr:row>
      <xdr:rowOff>145523</xdr:rowOff>
    </xdr:to>
    <xdr:grpSp>
      <xdr:nvGrpSpPr>
        <xdr:cNvPr id="4" name="Gruppieren 3">
          <a:extLst>
            <a:ext uri="{FF2B5EF4-FFF2-40B4-BE49-F238E27FC236}">
              <a16:creationId xmlns:a16="http://schemas.microsoft.com/office/drawing/2014/main" id="{00000000-0008-0000-0000-000002000000}"/>
            </a:ext>
          </a:extLst>
        </xdr:cNvPr>
        <xdr:cNvGrpSpPr/>
      </xdr:nvGrpSpPr>
      <xdr:grpSpPr>
        <a:xfrm>
          <a:off x="5000625" y="19050"/>
          <a:ext cx="2266950" cy="888473"/>
          <a:chOff x="4991100" y="38100"/>
          <a:chExt cx="2400914" cy="888473"/>
        </a:xfrm>
        <a:solidFill>
          <a:srgbClr val="00B0F0"/>
        </a:solidFill>
      </xdr:grpSpPr>
      <xdr:sp macro="" textlink="">
        <xdr:nvSpPr>
          <xdr:cNvPr id="5" name="Rechteck 4">
            <a:extLst>
              <a:ext uri="{FF2B5EF4-FFF2-40B4-BE49-F238E27FC236}">
                <a16:creationId xmlns:a16="http://schemas.microsoft.com/office/drawing/2014/main" id="{00000000-0008-0000-0000-000005000000}"/>
              </a:ext>
            </a:extLst>
          </xdr:cNvPr>
          <xdr:cNvSpPr/>
        </xdr:nvSpPr>
        <xdr:spPr>
          <a:xfrm>
            <a:off x="4991100" y="38100"/>
            <a:ext cx="2400914" cy="888473"/>
          </a:xfrm>
          <a:prstGeom prst="rect">
            <a:avLst/>
          </a:prstGeom>
          <a:grpFill/>
          <a:ln>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de-CH" sz="1400" b="1">
                <a:solidFill>
                  <a:sysClr val="windowText" lastClr="000000"/>
                </a:solidFill>
              </a:rPr>
              <a:t>Sprache/Lingua</a:t>
            </a:r>
          </a:p>
        </xdr:txBody>
      </xdr:sp>
      <mc:AlternateContent xmlns:mc="http://schemas.openxmlformats.org/markup-compatibility/2006">
        <mc:Choice xmlns:a14="http://schemas.microsoft.com/office/drawing/2010/main" Requires="a14">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5627621" y="299412"/>
                <a:ext cx="1049702" cy="2272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Deutsch</a:t>
                </a:r>
              </a:p>
            </xdr:txBody>
          </xdr:sp>
        </mc:Choice>
        <mc:Fallback/>
      </mc:AlternateContent>
      <mc:AlternateContent xmlns:mc="http://schemas.openxmlformats.org/markup-compatibility/2006">
        <mc:Choice xmlns:a14="http://schemas.microsoft.com/office/drawing/2010/main" Requires="a14">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5627621" y="485376"/>
                <a:ext cx="1407047" cy="2066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Rumantsch Grischun</a:t>
                </a:r>
              </a:p>
            </xdr:txBody>
          </xdr:sp>
        </mc:Choice>
        <mc:Fallback/>
      </mc:AlternateContent>
      <mc:AlternateContent xmlns:mc="http://schemas.openxmlformats.org/markup-compatibility/2006">
        <mc:Choice xmlns:a14="http://schemas.microsoft.com/office/drawing/2010/main" Requires="a14">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5627621" y="650673"/>
                <a:ext cx="1049702" cy="2272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Italiano</a:t>
                </a:r>
              </a:p>
            </xdr:txBody>
          </xdr:sp>
        </mc:Choice>
        <mc:Fallback/>
      </mc:AlternateContent>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473075</xdr:colOff>
      <xdr:row>5</xdr:row>
      <xdr:rowOff>32777</xdr:rowOff>
    </xdr:to>
    <xdr:pic>
      <xdr:nvPicPr>
        <xdr:cNvPr id="2" name="Grafik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4968875" cy="956702"/>
        </a:xfrm>
        <a:prstGeom prst="rect">
          <a:avLst/>
        </a:prstGeom>
      </xdr:spPr>
    </xdr:pic>
    <xdr:clientData/>
  </xdr:twoCellAnchor>
  <xdr:twoCellAnchor>
    <xdr:from>
      <xdr:col>3</xdr:col>
      <xdr:colOff>504825</xdr:colOff>
      <xdr:row>0</xdr:row>
      <xdr:rowOff>19050</xdr:rowOff>
    </xdr:from>
    <xdr:to>
      <xdr:col>6</xdr:col>
      <xdr:colOff>171450</xdr:colOff>
      <xdr:row>4</xdr:row>
      <xdr:rowOff>145523</xdr:rowOff>
    </xdr:to>
    <xdr:grpSp>
      <xdr:nvGrpSpPr>
        <xdr:cNvPr id="3" name="Gruppieren 2">
          <a:extLst>
            <a:ext uri="{FF2B5EF4-FFF2-40B4-BE49-F238E27FC236}">
              <a16:creationId xmlns:a16="http://schemas.microsoft.com/office/drawing/2014/main" id="{00000000-0008-0000-0000-000002000000}"/>
            </a:ext>
          </a:extLst>
        </xdr:cNvPr>
        <xdr:cNvGrpSpPr/>
      </xdr:nvGrpSpPr>
      <xdr:grpSpPr>
        <a:xfrm>
          <a:off x="5000625" y="19050"/>
          <a:ext cx="2266950" cy="888473"/>
          <a:chOff x="4991100" y="38100"/>
          <a:chExt cx="2400914" cy="888473"/>
        </a:xfrm>
        <a:solidFill>
          <a:srgbClr val="00B0F0"/>
        </a:solidFill>
      </xdr:grpSpPr>
      <xdr:sp macro="" textlink="">
        <xdr:nvSpPr>
          <xdr:cNvPr id="4" name="Rechteck 3">
            <a:extLst>
              <a:ext uri="{FF2B5EF4-FFF2-40B4-BE49-F238E27FC236}">
                <a16:creationId xmlns:a16="http://schemas.microsoft.com/office/drawing/2014/main" id="{00000000-0008-0000-0000-000005000000}"/>
              </a:ext>
            </a:extLst>
          </xdr:cNvPr>
          <xdr:cNvSpPr/>
        </xdr:nvSpPr>
        <xdr:spPr>
          <a:xfrm>
            <a:off x="4991100" y="38100"/>
            <a:ext cx="2400914" cy="888473"/>
          </a:xfrm>
          <a:prstGeom prst="rect">
            <a:avLst/>
          </a:prstGeom>
          <a:grpFill/>
          <a:ln>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de-CH" sz="1400" b="1">
                <a:solidFill>
                  <a:sysClr val="windowText" lastClr="000000"/>
                </a:solidFill>
              </a:rPr>
              <a:t>Sprache/Lingua</a:t>
            </a:r>
          </a:p>
        </xdr:txBody>
      </xdr:sp>
      <mc:AlternateContent xmlns:mc="http://schemas.openxmlformats.org/markup-compatibility/2006">
        <mc:Choice xmlns:a14="http://schemas.microsoft.com/office/drawing/2010/main" Requires="a14">
          <xdr:sp macro="" textlink="">
            <xdr:nvSpPr>
              <xdr:cNvPr id="21505" name="Option Button 1" hidden="1">
                <a:extLst>
                  <a:ext uri="{63B3BB69-23CF-44E3-9099-C40C66FF867C}">
                    <a14:compatExt spid="_x0000_s21505"/>
                  </a:ext>
                  <a:ext uri="{FF2B5EF4-FFF2-40B4-BE49-F238E27FC236}">
                    <a16:creationId xmlns:a16="http://schemas.microsoft.com/office/drawing/2014/main" id="{00000000-0008-0000-0300-000001540000}"/>
                  </a:ext>
                </a:extLst>
              </xdr:cNvPr>
              <xdr:cNvSpPr/>
            </xdr:nvSpPr>
            <xdr:spPr bwMode="auto">
              <a:xfrm>
                <a:off x="5627621" y="299412"/>
                <a:ext cx="1049702" cy="2272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Deutsch</a:t>
                </a:r>
              </a:p>
            </xdr:txBody>
          </xdr:sp>
        </mc:Choice>
        <mc:Fallback/>
      </mc:AlternateContent>
      <mc:AlternateContent xmlns:mc="http://schemas.openxmlformats.org/markup-compatibility/2006">
        <mc:Choice xmlns:a14="http://schemas.microsoft.com/office/drawing/2010/main" Requires="a14">
          <xdr:sp macro="" textlink="">
            <xdr:nvSpPr>
              <xdr:cNvPr id="21506" name="Option Button 2" hidden="1">
                <a:extLst>
                  <a:ext uri="{63B3BB69-23CF-44E3-9099-C40C66FF867C}">
                    <a14:compatExt spid="_x0000_s21506"/>
                  </a:ext>
                  <a:ext uri="{FF2B5EF4-FFF2-40B4-BE49-F238E27FC236}">
                    <a16:creationId xmlns:a16="http://schemas.microsoft.com/office/drawing/2014/main" id="{00000000-0008-0000-0300-000002540000}"/>
                  </a:ext>
                </a:extLst>
              </xdr:cNvPr>
              <xdr:cNvSpPr/>
            </xdr:nvSpPr>
            <xdr:spPr bwMode="auto">
              <a:xfrm>
                <a:off x="5627621" y="485376"/>
                <a:ext cx="1407047" cy="2066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Rumantsch Grischun</a:t>
                </a:r>
              </a:p>
            </xdr:txBody>
          </xdr:sp>
        </mc:Choice>
        <mc:Fallback/>
      </mc:AlternateContent>
      <mc:AlternateContent xmlns:mc="http://schemas.openxmlformats.org/markup-compatibility/2006">
        <mc:Choice xmlns:a14="http://schemas.microsoft.com/office/drawing/2010/main" Requires="a14">
          <xdr:sp macro="" textlink="">
            <xdr:nvSpPr>
              <xdr:cNvPr id="21507" name="Option Button 3" hidden="1">
                <a:extLst>
                  <a:ext uri="{63B3BB69-23CF-44E3-9099-C40C66FF867C}">
                    <a14:compatExt spid="_x0000_s21507"/>
                  </a:ext>
                  <a:ext uri="{FF2B5EF4-FFF2-40B4-BE49-F238E27FC236}">
                    <a16:creationId xmlns:a16="http://schemas.microsoft.com/office/drawing/2014/main" id="{00000000-0008-0000-0300-000003540000}"/>
                  </a:ext>
                </a:extLst>
              </xdr:cNvPr>
              <xdr:cNvSpPr/>
            </xdr:nvSpPr>
            <xdr:spPr bwMode="auto">
              <a:xfrm>
                <a:off x="5627621" y="650673"/>
                <a:ext cx="1049702" cy="2272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Italiano</a:t>
                </a:r>
              </a:p>
            </xdr:txBody>
          </xdr:sp>
        </mc:Choice>
        <mc:Fallback/>
      </mc:AlternateContent>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473075</xdr:colOff>
      <xdr:row>5</xdr:row>
      <xdr:rowOff>32777</xdr:rowOff>
    </xdr:to>
    <xdr:pic>
      <xdr:nvPicPr>
        <xdr:cNvPr id="2" name="Grafik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4968875" cy="956702"/>
        </a:xfrm>
        <a:prstGeom prst="rect">
          <a:avLst/>
        </a:prstGeom>
      </xdr:spPr>
    </xdr:pic>
    <xdr:clientData/>
  </xdr:twoCellAnchor>
  <xdr:twoCellAnchor>
    <xdr:from>
      <xdr:col>3</xdr:col>
      <xdr:colOff>504825</xdr:colOff>
      <xdr:row>0</xdr:row>
      <xdr:rowOff>19050</xdr:rowOff>
    </xdr:from>
    <xdr:to>
      <xdr:col>6</xdr:col>
      <xdr:colOff>171450</xdr:colOff>
      <xdr:row>4</xdr:row>
      <xdr:rowOff>145523</xdr:rowOff>
    </xdr:to>
    <xdr:grpSp>
      <xdr:nvGrpSpPr>
        <xdr:cNvPr id="3" name="Gruppieren 2">
          <a:extLst>
            <a:ext uri="{FF2B5EF4-FFF2-40B4-BE49-F238E27FC236}">
              <a16:creationId xmlns:a16="http://schemas.microsoft.com/office/drawing/2014/main" id="{00000000-0008-0000-0000-000002000000}"/>
            </a:ext>
          </a:extLst>
        </xdr:cNvPr>
        <xdr:cNvGrpSpPr/>
      </xdr:nvGrpSpPr>
      <xdr:grpSpPr>
        <a:xfrm>
          <a:off x="5000625" y="19050"/>
          <a:ext cx="2266950" cy="888473"/>
          <a:chOff x="4991100" y="38100"/>
          <a:chExt cx="2400914" cy="888473"/>
        </a:xfrm>
        <a:solidFill>
          <a:srgbClr val="00B0F0"/>
        </a:solidFill>
      </xdr:grpSpPr>
      <xdr:sp macro="" textlink="">
        <xdr:nvSpPr>
          <xdr:cNvPr id="4" name="Rechteck 3">
            <a:extLst>
              <a:ext uri="{FF2B5EF4-FFF2-40B4-BE49-F238E27FC236}">
                <a16:creationId xmlns:a16="http://schemas.microsoft.com/office/drawing/2014/main" id="{00000000-0008-0000-0000-000005000000}"/>
              </a:ext>
            </a:extLst>
          </xdr:cNvPr>
          <xdr:cNvSpPr/>
        </xdr:nvSpPr>
        <xdr:spPr>
          <a:xfrm>
            <a:off x="4991100" y="38100"/>
            <a:ext cx="2400914" cy="888473"/>
          </a:xfrm>
          <a:prstGeom prst="rect">
            <a:avLst/>
          </a:prstGeom>
          <a:grpFill/>
          <a:ln>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de-CH" sz="1400" b="1">
                <a:solidFill>
                  <a:sysClr val="windowText" lastClr="000000"/>
                </a:solidFill>
              </a:rPr>
              <a:t>Sprache/Lingua</a:t>
            </a:r>
          </a:p>
        </xdr:txBody>
      </xdr:sp>
      <mc:AlternateContent xmlns:mc="http://schemas.openxmlformats.org/markup-compatibility/2006">
        <mc:Choice xmlns:a14="http://schemas.microsoft.com/office/drawing/2010/main" Requires="a14">
          <xdr:sp macro="" textlink="">
            <xdr:nvSpPr>
              <xdr:cNvPr id="23553" name="Option Button 1" hidden="1">
                <a:extLst>
                  <a:ext uri="{63B3BB69-23CF-44E3-9099-C40C66FF867C}">
                    <a14:compatExt spid="_x0000_s23553"/>
                  </a:ext>
                  <a:ext uri="{FF2B5EF4-FFF2-40B4-BE49-F238E27FC236}">
                    <a16:creationId xmlns:a16="http://schemas.microsoft.com/office/drawing/2014/main" id="{00000000-0008-0000-0500-0000015C0000}"/>
                  </a:ext>
                </a:extLst>
              </xdr:cNvPr>
              <xdr:cNvSpPr/>
            </xdr:nvSpPr>
            <xdr:spPr bwMode="auto">
              <a:xfrm>
                <a:off x="5627621" y="299412"/>
                <a:ext cx="1049702" cy="2272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Deutsch</a:t>
                </a:r>
              </a:p>
            </xdr:txBody>
          </xdr:sp>
        </mc:Choice>
        <mc:Fallback/>
      </mc:AlternateContent>
      <mc:AlternateContent xmlns:mc="http://schemas.openxmlformats.org/markup-compatibility/2006">
        <mc:Choice xmlns:a14="http://schemas.microsoft.com/office/drawing/2010/main" Requires="a14">
          <xdr:sp macro="" textlink="">
            <xdr:nvSpPr>
              <xdr:cNvPr id="23554" name="Option Button 2" hidden="1">
                <a:extLst>
                  <a:ext uri="{63B3BB69-23CF-44E3-9099-C40C66FF867C}">
                    <a14:compatExt spid="_x0000_s23554"/>
                  </a:ext>
                  <a:ext uri="{FF2B5EF4-FFF2-40B4-BE49-F238E27FC236}">
                    <a16:creationId xmlns:a16="http://schemas.microsoft.com/office/drawing/2014/main" id="{00000000-0008-0000-0500-0000025C0000}"/>
                  </a:ext>
                </a:extLst>
              </xdr:cNvPr>
              <xdr:cNvSpPr/>
            </xdr:nvSpPr>
            <xdr:spPr bwMode="auto">
              <a:xfrm>
                <a:off x="5627621" y="485376"/>
                <a:ext cx="1407047" cy="2066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Rumantsch Grischun</a:t>
                </a:r>
              </a:p>
            </xdr:txBody>
          </xdr:sp>
        </mc:Choice>
        <mc:Fallback/>
      </mc:AlternateContent>
      <mc:AlternateContent xmlns:mc="http://schemas.openxmlformats.org/markup-compatibility/2006">
        <mc:Choice xmlns:a14="http://schemas.microsoft.com/office/drawing/2010/main" Requires="a14">
          <xdr:sp macro="" textlink="">
            <xdr:nvSpPr>
              <xdr:cNvPr id="23555" name="Option Button 3" hidden="1">
                <a:extLst>
                  <a:ext uri="{63B3BB69-23CF-44E3-9099-C40C66FF867C}">
                    <a14:compatExt spid="_x0000_s23555"/>
                  </a:ext>
                  <a:ext uri="{FF2B5EF4-FFF2-40B4-BE49-F238E27FC236}">
                    <a16:creationId xmlns:a16="http://schemas.microsoft.com/office/drawing/2014/main" id="{00000000-0008-0000-0500-0000035C0000}"/>
                  </a:ext>
                </a:extLst>
              </xdr:cNvPr>
              <xdr:cNvSpPr/>
            </xdr:nvSpPr>
            <xdr:spPr bwMode="auto">
              <a:xfrm>
                <a:off x="5627621" y="650673"/>
                <a:ext cx="1049702" cy="2272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Italiano</a:t>
                </a:r>
              </a:p>
            </xdr:txBody>
          </xdr:sp>
        </mc:Choice>
        <mc:Fallback/>
      </mc:AlternateContent>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473075</xdr:colOff>
      <xdr:row>5</xdr:row>
      <xdr:rowOff>32777</xdr:rowOff>
    </xdr:to>
    <xdr:pic>
      <xdr:nvPicPr>
        <xdr:cNvPr id="2" name="Grafik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4968875" cy="956702"/>
        </a:xfrm>
        <a:prstGeom prst="rect">
          <a:avLst/>
        </a:prstGeom>
      </xdr:spPr>
    </xdr:pic>
    <xdr:clientData/>
  </xdr:twoCellAnchor>
  <xdr:twoCellAnchor>
    <xdr:from>
      <xdr:col>3</xdr:col>
      <xdr:colOff>504825</xdr:colOff>
      <xdr:row>0</xdr:row>
      <xdr:rowOff>19050</xdr:rowOff>
    </xdr:from>
    <xdr:to>
      <xdr:col>6</xdr:col>
      <xdr:colOff>171450</xdr:colOff>
      <xdr:row>4</xdr:row>
      <xdr:rowOff>145523</xdr:rowOff>
    </xdr:to>
    <xdr:grpSp>
      <xdr:nvGrpSpPr>
        <xdr:cNvPr id="3" name="Gruppieren 2">
          <a:extLst>
            <a:ext uri="{FF2B5EF4-FFF2-40B4-BE49-F238E27FC236}">
              <a16:creationId xmlns:a16="http://schemas.microsoft.com/office/drawing/2014/main" id="{00000000-0008-0000-0000-000002000000}"/>
            </a:ext>
          </a:extLst>
        </xdr:cNvPr>
        <xdr:cNvGrpSpPr/>
      </xdr:nvGrpSpPr>
      <xdr:grpSpPr>
        <a:xfrm>
          <a:off x="5000625" y="19050"/>
          <a:ext cx="2266950" cy="888473"/>
          <a:chOff x="4991100" y="38100"/>
          <a:chExt cx="2400914" cy="888473"/>
        </a:xfrm>
        <a:solidFill>
          <a:srgbClr val="00B0F0"/>
        </a:solidFill>
      </xdr:grpSpPr>
      <xdr:sp macro="" textlink="">
        <xdr:nvSpPr>
          <xdr:cNvPr id="4" name="Rechteck 3">
            <a:extLst>
              <a:ext uri="{FF2B5EF4-FFF2-40B4-BE49-F238E27FC236}">
                <a16:creationId xmlns:a16="http://schemas.microsoft.com/office/drawing/2014/main" id="{00000000-0008-0000-0000-000005000000}"/>
              </a:ext>
            </a:extLst>
          </xdr:cNvPr>
          <xdr:cNvSpPr/>
        </xdr:nvSpPr>
        <xdr:spPr>
          <a:xfrm>
            <a:off x="4991100" y="38100"/>
            <a:ext cx="2400914" cy="888473"/>
          </a:xfrm>
          <a:prstGeom prst="rect">
            <a:avLst/>
          </a:prstGeom>
          <a:grpFill/>
          <a:ln>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de-CH" sz="1400" b="1">
                <a:solidFill>
                  <a:sysClr val="windowText" lastClr="000000"/>
                </a:solidFill>
              </a:rPr>
              <a:t>Sprache/Lingua</a:t>
            </a:r>
          </a:p>
        </xdr:txBody>
      </xdr:sp>
      <mc:AlternateContent xmlns:mc="http://schemas.openxmlformats.org/markup-compatibility/2006">
        <mc:Choice xmlns:a14="http://schemas.microsoft.com/office/drawing/2010/main" Requires="a14">
          <xdr:sp macro="" textlink="">
            <xdr:nvSpPr>
              <xdr:cNvPr id="24577" name="Option Button 1" hidden="1">
                <a:extLst>
                  <a:ext uri="{63B3BB69-23CF-44E3-9099-C40C66FF867C}">
                    <a14:compatExt spid="_x0000_s24577"/>
                  </a:ext>
                  <a:ext uri="{FF2B5EF4-FFF2-40B4-BE49-F238E27FC236}">
                    <a16:creationId xmlns:a16="http://schemas.microsoft.com/office/drawing/2014/main" id="{00000000-0008-0000-0700-000001600000}"/>
                  </a:ext>
                </a:extLst>
              </xdr:cNvPr>
              <xdr:cNvSpPr/>
            </xdr:nvSpPr>
            <xdr:spPr bwMode="auto">
              <a:xfrm>
                <a:off x="5627621" y="299412"/>
                <a:ext cx="1049702" cy="2272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Deutsch</a:t>
                </a:r>
              </a:p>
            </xdr:txBody>
          </xdr:sp>
        </mc:Choice>
        <mc:Fallback/>
      </mc:AlternateContent>
      <mc:AlternateContent xmlns:mc="http://schemas.openxmlformats.org/markup-compatibility/2006">
        <mc:Choice xmlns:a14="http://schemas.microsoft.com/office/drawing/2010/main" Requires="a14">
          <xdr:sp macro="" textlink="">
            <xdr:nvSpPr>
              <xdr:cNvPr id="24578" name="Option Button 2" hidden="1">
                <a:extLst>
                  <a:ext uri="{63B3BB69-23CF-44E3-9099-C40C66FF867C}">
                    <a14:compatExt spid="_x0000_s24578"/>
                  </a:ext>
                  <a:ext uri="{FF2B5EF4-FFF2-40B4-BE49-F238E27FC236}">
                    <a16:creationId xmlns:a16="http://schemas.microsoft.com/office/drawing/2014/main" id="{00000000-0008-0000-0700-000002600000}"/>
                  </a:ext>
                </a:extLst>
              </xdr:cNvPr>
              <xdr:cNvSpPr/>
            </xdr:nvSpPr>
            <xdr:spPr bwMode="auto">
              <a:xfrm>
                <a:off x="5627621" y="485376"/>
                <a:ext cx="1407047" cy="2066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Rumantsch Grischun</a:t>
                </a:r>
              </a:p>
            </xdr:txBody>
          </xdr:sp>
        </mc:Choice>
        <mc:Fallback/>
      </mc:AlternateContent>
      <mc:AlternateContent xmlns:mc="http://schemas.openxmlformats.org/markup-compatibility/2006">
        <mc:Choice xmlns:a14="http://schemas.microsoft.com/office/drawing/2010/main" Requires="a14">
          <xdr:sp macro="" textlink="">
            <xdr:nvSpPr>
              <xdr:cNvPr id="24579" name="Option Button 3" hidden="1">
                <a:extLst>
                  <a:ext uri="{63B3BB69-23CF-44E3-9099-C40C66FF867C}">
                    <a14:compatExt spid="_x0000_s24579"/>
                  </a:ext>
                  <a:ext uri="{FF2B5EF4-FFF2-40B4-BE49-F238E27FC236}">
                    <a16:creationId xmlns:a16="http://schemas.microsoft.com/office/drawing/2014/main" id="{00000000-0008-0000-0700-000003600000}"/>
                  </a:ext>
                </a:extLst>
              </xdr:cNvPr>
              <xdr:cNvSpPr/>
            </xdr:nvSpPr>
            <xdr:spPr bwMode="auto">
              <a:xfrm>
                <a:off x="5627621" y="650673"/>
                <a:ext cx="1049702" cy="2272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Italiano</a:t>
                </a:r>
              </a:p>
            </xdr:txBody>
          </xdr:sp>
        </mc:Choice>
        <mc:Fallback/>
      </mc:AlternateContent>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50"/>
  <sheetViews>
    <sheetView tabSelected="1" zoomScaleNormal="100" workbookViewId="0"/>
  </sheetViews>
  <sheetFormatPr baseColWidth="10" defaultRowHeight="12.75" x14ac:dyDescent="0.2"/>
  <cols>
    <col min="1" max="1" width="36.42578125" style="10" customWidth="1"/>
    <col min="2" max="2" width="18" style="10" customWidth="1"/>
    <col min="3" max="35" width="13" style="10" customWidth="1"/>
    <col min="36" max="16384" width="11.42578125" style="10"/>
  </cols>
  <sheetData>
    <row r="1" spans="1:35" s="1" customFormat="1" x14ac:dyDescent="0.2"/>
    <row r="2" spans="1:35" s="1" customFormat="1" ht="15.75"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row>
    <row r="3" spans="1:35" s="1" customFormat="1" ht="15.75" x14ac:dyDescent="0.25">
      <c r="B3" s="11"/>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row>
    <row r="4" spans="1:35" s="1" customFormat="1" ht="15.75" x14ac:dyDescent="0.25">
      <c r="B4" s="11"/>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row>
    <row r="5" spans="1:35" s="2" customFormat="1" x14ac:dyDescent="0.2"/>
    <row r="6" spans="1:35" s="1" customFormat="1" ht="6" customHeight="1" x14ac:dyDescent="0.2">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row>
    <row r="7" spans="1:35" s="2" customFormat="1" ht="15.75" customHeight="1" x14ac:dyDescent="0.2">
      <c r="A7" s="92" t="str">
        <f>VLOOKUP("&lt;Fachbereich&gt;",Uebersetzungen!$B$3:$E$140,Uebersetzungen!$B$2+1,FALSE)</f>
        <v>Daten &amp; Statistik</v>
      </c>
      <c r="B7" s="92"/>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row>
    <row r="8" spans="1:35" s="2" customFormat="1" ht="15.75" customHeight="1" x14ac:dyDescent="0.2">
      <c r="B8" s="18"/>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row>
    <row r="9" spans="1:35" s="2" customFormat="1" ht="15.75" customHeight="1" x14ac:dyDescent="0.25">
      <c r="A9" s="93" t="str">
        <f>VLOOKUP("&lt;Titel&gt;",Uebersetzungen!$B$3:$E$60,Uebersetzungen!$B$2+1,FALSE)</f>
        <v>Gebäude nach Heizsystem, Energiequelle der Heizung, Heizsystem Warmwasser und Energiequelle Warmwasser, nach Gemeinden, 2024</v>
      </c>
      <c r="B9" s="94"/>
      <c r="C9" s="94"/>
      <c r="D9" s="94"/>
      <c r="E9" s="94"/>
      <c r="F9" s="94"/>
      <c r="G9" s="94"/>
      <c r="H9" s="94"/>
      <c r="I9" s="94"/>
      <c r="J9" s="94"/>
      <c r="K9" s="94"/>
      <c r="L9" s="94"/>
      <c r="M9" s="94"/>
      <c r="N9" s="94"/>
      <c r="O9" s="94"/>
      <c r="P9" s="94"/>
      <c r="Q9" s="94"/>
      <c r="R9" s="94"/>
      <c r="S9" s="94"/>
      <c r="T9" s="3"/>
      <c r="U9" s="3"/>
      <c r="V9" s="3"/>
      <c r="W9" s="3"/>
      <c r="X9" s="3"/>
      <c r="Y9" s="3"/>
      <c r="Z9" s="3"/>
      <c r="AA9" s="3"/>
      <c r="AB9" s="3"/>
      <c r="AC9" s="3"/>
      <c r="AD9" s="3"/>
      <c r="AE9" s="3"/>
      <c r="AF9" s="3"/>
      <c r="AG9" s="3"/>
      <c r="AH9" s="3"/>
      <c r="AI9" s="3"/>
    </row>
    <row r="10" spans="1:35" s="5" customFormat="1" x14ac:dyDescent="0.2">
      <c r="A10" s="33" t="str">
        <f>VLOOKUP("&lt;UTitel&gt;",Uebersetzungen!$B$3:$E$140,Uebersetzungen!$B$2+1,FALSE)</f>
        <v>(Gemeindestand 2024: 101 Gemeinden)</v>
      </c>
      <c r="B10" s="34"/>
      <c r="C10" s="35"/>
      <c r="D10" s="35"/>
      <c r="E10" s="35"/>
      <c r="F10" s="35"/>
      <c r="G10" s="35"/>
      <c r="H10" s="35"/>
      <c r="I10" s="35"/>
      <c r="J10" s="36"/>
      <c r="K10" s="35"/>
      <c r="L10" s="35"/>
      <c r="M10" s="35"/>
      <c r="N10" s="35"/>
      <c r="O10" s="35"/>
      <c r="P10" s="35"/>
      <c r="Q10" s="35"/>
      <c r="R10" s="35"/>
      <c r="S10" s="36"/>
      <c r="T10" s="35"/>
      <c r="U10" s="35"/>
      <c r="V10" s="35"/>
      <c r="W10" s="35"/>
      <c r="X10" s="35"/>
      <c r="Y10" s="35"/>
      <c r="Z10" s="36"/>
      <c r="AA10" s="35"/>
      <c r="AB10" s="35"/>
      <c r="AC10" s="35"/>
      <c r="AD10" s="35"/>
      <c r="AE10" s="35"/>
      <c r="AF10" s="35"/>
      <c r="AG10" s="35"/>
      <c r="AH10" s="35"/>
      <c r="AI10" s="36"/>
    </row>
    <row r="11" spans="1:35" s="5" customFormat="1" x14ac:dyDescent="0.2">
      <c r="A11" s="33"/>
      <c r="B11" s="34"/>
      <c r="C11" s="35"/>
      <c r="D11" s="35"/>
      <c r="E11" s="35"/>
      <c r="F11" s="35"/>
      <c r="G11" s="35"/>
      <c r="H11" s="35"/>
      <c r="I11" s="35"/>
      <c r="J11" s="36"/>
      <c r="K11" s="35"/>
      <c r="L11" s="35"/>
      <c r="M11" s="35"/>
      <c r="N11" s="35"/>
      <c r="O11" s="35"/>
      <c r="P11" s="35"/>
      <c r="Q11" s="35"/>
      <c r="R11" s="35"/>
      <c r="S11" s="36"/>
      <c r="T11" s="35"/>
      <c r="U11" s="35"/>
      <c r="V11" s="35"/>
      <c r="W11" s="35"/>
      <c r="X11" s="35"/>
      <c r="Y11" s="35"/>
      <c r="Z11" s="36"/>
      <c r="AA11" s="35"/>
      <c r="AB11" s="35"/>
      <c r="AC11" s="35"/>
      <c r="AD11" s="35"/>
      <c r="AE11" s="35"/>
      <c r="AF11" s="35"/>
      <c r="AG11" s="35"/>
      <c r="AH11" s="35"/>
      <c r="AI11" s="36"/>
    </row>
    <row r="12" spans="1:35" s="5" customFormat="1" ht="13.5" thickBot="1" x14ac:dyDescent="0.25">
      <c r="A12" s="33"/>
      <c r="B12" s="34"/>
      <c r="C12" s="35"/>
      <c r="D12" s="35"/>
      <c r="E12" s="35"/>
      <c r="F12" s="35"/>
      <c r="G12" s="35"/>
      <c r="H12" s="35"/>
      <c r="I12" s="35"/>
      <c r="J12" s="36"/>
      <c r="K12" s="35"/>
      <c r="L12" s="35"/>
      <c r="M12" s="35"/>
      <c r="N12" s="35"/>
      <c r="O12" s="35"/>
      <c r="P12" s="35"/>
      <c r="Q12" s="35"/>
      <c r="R12" s="35"/>
      <c r="S12" s="36"/>
      <c r="T12" s="35"/>
      <c r="U12" s="35"/>
      <c r="V12" s="35"/>
      <c r="W12" s="35"/>
      <c r="X12" s="35"/>
      <c r="Y12" s="35"/>
      <c r="Z12" s="36"/>
      <c r="AA12" s="35"/>
      <c r="AB12" s="35"/>
      <c r="AC12" s="35"/>
      <c r="AD12" s="35"/>
      <c r="AE12" s="35"/>
      <c r="AF12" s="35"/>
      <c r="AG12" s="35"/>
      <c r="AH12" s="35"/>
      <c r="AI12" s="36"/>
    </row>
    <row r="13" spans="1:35" s="4" customFormat="1" ht="15.75" thickBot="1" x14ac:dyDescent="0.3">
      <c r="B13" s="95" t="str">
        <f>VLOOKUP("&lt;SpaltenTitel_0&gt;",Uebersetzungen!$B$3:$E$58,Uebersetzungen!$B$2+1,FALSE)</f>
        <v>Gebäude mit Wohnnutzung</v>
      </c>
      <c r="C13" s="96"/>
      <c r="D13" s="96"/>
      <c r="E13" s="96"/>
      <c r="F13" s="96"/>
      <c r="G13" s="96"/>
      <c r="H13" s="96"/>
      <c r="I13" s="96"/>
      <c r="J13" s="96"/>
      <c r="K13" s="96"/>
      <c r="L13" s="96"/>
      <c r="M13" s="96"/>
      <c r="N13" s="96"/>
      <c r="O13" s="96"/>
      <c r="P13" s="96"/>
      <c r="Q13" s="96"/>
      <c r="R13" s="96"/>
      <c r="S13" s="96"/>
      <c r="T13" s="68"/>
      <c r="U13" s="68"/>
      <c r="V13" s="68"/>
      <c r="W13" s="68"/>
      <c r="X13" s="68"/>
      <c r="Y13" s="68"/>
      <c r="Z13" s="68"/>
      <c r="AA13" s="68"/>
      <c r="AB13" s="68"/>
      <c r="AC13" s="68"/>
      <c r="AD13" s="68"/>
      <c r="AE13" s="68"/>
      <c r="AF13" s="68"/>
      <c r="AG13" s="68"/>
      <c r="AH13" s="68"/>
      <c r="AI13" s="85"/>
    </row>
    <row r="14" spans="1:35" s="39" customFormat="1" ht="18" customHeight="1" x14ac:dyDescent="0.2">
      <c r="A14" s="38"/>
      <c r="B14" s="58" t="str">
        <f>VLOOKUP("&lt;SpaltenTitel_1&gt;",Uebersetzungen!$B$3:$E$58,Uebersetzungen!$B$2+1,FALSE)</f>
        <v>Total</v>
      </c>
      <c r="C14" s="58" t="str">
        <f>VLOOKUP("&lt;SpaltenTitel_2&gt;",Uebersetzungen!$B$3:$E$58,Uebersetzungen!$B$2+1,FALSE)</f>
        <v>Heizsystem</v>
      </c>
      <c r="D14" s="41"/>
      <c r="E14" s="41"/>
      <c r="F14" s="41"/>
      <c r="G14" s="41"/>
      <c r="H14" s="41"/>
      <c r="I14" s="41"/>
      <c r="J14" s="42"/>
      <c r="K14" s="58" t="str">
        <f>VLOOKUP("&lt;SpaltenTitel_3&gt;",Uebersetzungen!$B$3:$E$58,Uebersetzungen!$B$2+1,FALSE)</f>
        <v>Energiequelle der Heizung</v>
      </c>
      <c r="L14" s="41"/>
      <c r="M14" s="41"/>
      <c r="N14" s="41"/>
      <c r="O14" s="41"/>
      <c r="P14" s="41"/>
      <c r="Q14" s="41"/>
      <c r="R14" s="41"/>
      <c r="S14" s="42"/>
      <c r="T14" s="58" t="str">
        <f>VLOOKUP("&lt;SpaltenTitel_4&gt;",Uebersetzungen!$B$3:$E$58,Uebersetzungen!$B$2+1,FALSE)</f>
        <v>Heizsystem Warmwasser</v>
      </c>
      <c r="U14" s="41"/>
      <c r="V14" s="41"/>
      <c r="W14" s="41"/>
      <c r="X14" s="41"/>
      <c r="Y14" s="41"/>
      <c r="Z14" s="42"/>
      <c r="AA14" s="58" t="str">
        <f>VLOOKUP("&lt;SpaltenTitel_5&gt;",Uebersetzungen!$B$3:$E$58,Uebersetzungen!$B$2+1,FALSE)</f>
        <v>Energiequelle Warmwasser</v>
      </c>
      <c r="AB14" s="41"/>
      <c r="AC14" s="41"/>
      <c r="AD14" s="41"/>
      <c r="AE14" s="41"/>
      <c r="AF14" s="41"/>
      <c r="AG14" s="41"/>
      <c r="AH14" s="41"/>
      <c r="AI14" s="69"/>
    </row>
    <row r="15" spans="1:35" s="39" customFormat="1" ht="54.75" customHeight="1" x14ac:dyDescent="0.2">
      <c r="A15" s="40"/>
      <c r="B15" s="66"/>
      <c r="C15" s="81" t="str">
        <f>VLOOKUP("&lt;SpaltenTitel_2.1&gt;",Uebersetzungen!$B$3:$E$58,Uebersetzungen!$B$2+1,FALSE)</f>
        <v>Wärmepumpe</v>
      </c>
      <c r="D15" s="82" t="str">
        <f>VLOOKUP("&lt;SpaltenTitel_2.2&gt;",Uebersetzungen!$B$3:$E$58,Uebersetzungen!$B$2+1,FALSE)</f>
        <v>Thermische Solaranlage</v>
      </c>
      <c r="E15" s="82" t="str">
        <f>VLOOKUP("&lt;SpaltenTitel_2.3&gt;",Uebersetzungen!$B$3:$E$377,Uebersetzungen!$B$2+1,FALSE)</f>
        <v>Heizkessel</v>
      </c>
      <c r="F15" s="82" t="str">
        <f>VLOOKUP("&lt;SpaltenTitel_2.4&gt;",Uebersetzungen!$B$3:$E$377,Uebersetzungen!$B$2+1,FALSE)</f>
        <v>Ofen</v>
      </c>
      <c r="G15" s="82" t="str">
        <f>VLOOKUP("&lt;SpaltenTitel_2.5&gt;",Uebersetzungen!$B$3:$E$377,Uebersetzungen!$B$2+1,FALSE)</f>
        <v>Elektroheizung</v>
      </c>
      <c r="H15" s="83" t="str">
        <f>VLOOKUP("&lt;SpaltenTitel_2.6&gt;",Uebersetzungen!$B$3:$E$377,Uebersetzungen!$B$2+1,FALSE)</f>
        <v>Wärmetauscher</v>
      </c>
      <c r="I15" s="82" t="str">
        <f>VLOOKUP("&lt;SpaltenTitel_2.7&gt;",Uebersetzungen!$B$3:$E$377,Uebersetzungen!$B$2+1,FALSE)</f>
        <v>Anderes Heizsystem</v>
      </c>
      <c r="J15" s="84" t="str">
        <f>VLOOKUP("&lt;SpaltenTitel_2.8&gt;",Uebersetzungen!$B$3:$E$377,Uebersetzungen!$B$2+1,FALSE)</f>
        <v>Kein Heizsystem</v>
      </c>
      <c r="K15" s="81" t="str">
        <f>VLOOKUP("&lt;SpaltenTitel_4.1&gt;",Uebersetzungen!$B$3:$E$58,Uebersetzungen!$B$2+1,FALSE)</f>
        <v>Energiequelle für die Wärmepumpe (1)</v>
      </c>
      <c r="L15" s="82" t="str">
        <f>VLOOKUP("&lt;SpaltenTitel_4.2&gt;",Uebersetzungen!$B$3:$E$58,Uebersetzungen!$B$2+1,FALSE)</f>
        <v>Gas</v>
      </c>
      <c r="M15" s="82" t="str">
        <f>VLOOKUP("&lt;SpaltenTitel_4.3&gt;",Uebersetzungen!$B$3:$E$377,Uebersetzungen!$B$2+1,FALSE)</f>
        <v>Heizöl</v>
      </c>
      <c r="N15" s="82" t="str">
        <f>VLOOKUP("&lt;SpaltenTitel_4.4&gt;",Uebersetzungen!$B$3:$E$377,Uebersetzungen!$B$2+1,FALSE)</f>
        <v>Holz</v>
      </c>
      <c r="O15" s="82" t="str">
        <f>VLOOKUP("&lt;SpaltenTitel_4.5&gt;",Uebersetzungen!$B$3:$E$377,Uebersetzungen!$B$2+1,FALSE)</f>
        <v>Elektrizität</v>
      </c>
      <c r="P15" s="83" t="str">
        <f>VLOOKUP("&lt;SpaltenTitel_4.6&gt;",Uebersetzungen!$B$3:$E$377,Uebersetzungen!$B$2+1,FALSE)</f>
        <v>Solarthermie</v>
      </c>
      <c r="Q15" s="83" t="str">
        <f>VLOOKUP("&lt;SpaltenTitel_4.7&gt;",Uebersetzungen!$B$3:$E$377,Uebersetzungen!$B$2+1,FALSE)</f>
        <v>Fernwärme</v>
      </c>
      <c r="R15" s="83" t="str">
        <f>VLOOKUP("&lt;SpaltenTitel_4.8&gt;",Uebersetzungen!$B$3:$E$377,Uebersetzungen!$B$2+1,FALSE)</f>
        <v>Andere Energiequelle</v>
      </c>
      <c r="S15" s="84" t="str">
        <f>VLOOKUP("&lt;SpaltenTitel_4.9&gt;",Uebersetzungen!$B$3:$E$377,Uebersetzungen!$B$2+1,FALSE)</f>
        <v>Keine Energiequelle</v>
      </c>
      <c r="T15" s="81" t="str">
        <f>VLOOKUP("&lt;SpaltenTitel_3.1&gt;",Uebersetzungen!$B$3:$E$58,Uebersetzungen!$B$2+1,FALSE)</f>
        <v>Wärmepumpe</v>
      </c>
      <c r="U15" s="82" t="str">
        <f>VLOOKUP("&lt;SpaltenTitel_3.2&gt;",Uebersetzungen!$B$3:$E$58,Uebersetzungen!$B$2+1,FALSE)</f>
        <v>Thermische Solaranlage</v>
      </c>
      <c r="V15" s="82" t="str">
        <f>VLOOKUP("&lt;SpaltenTitel_3.3&gt;",Uebersetzungen!$B$3:$E$377,Uebersetzungen!$B$2+1,FALSE)</f>
        <v>Heizkessel</v>
      </c>
      <c r="W15" s="82" t="str">
        <f>VLOOKUP("&lt;SpaltenTitel_3.4&gt;",Uebersetzungen!$B$3:$E$377,Uebersetzungen!$B$2+1,FALSE)</f>
        <v>Boiler</v>
      </c>
      <c r="X15" s="82" t="str">
        <f>VLOOKUP("&lt;SpaltenTitel_3.5&gt;",Uebersetzungen!$B$3:$E$377,Uebersetzungen!$B$2+1,FALSE)</f>
        <v>Wärmetauscher</v>
      </c>
      <c r="Y15" s="83" t="str">
        <f>VLOOKUP("&lt;SpaltenTitel_3.6&gt;",Uebersetzungen!$B$3:$E$377,Uebersetzungen!$B$2+1,FALSE)</f>
        <v>Anderes Heizsystem</v>
      </c>
      <c r="Z15" s="84" t="str">
        <f>VLOOKUP("&lt;SpaltenTitel_3.7&gt;",Uebersetzungen!$B$3:$E$377,Uebersetzungen!$B$2+1,FALSE)</f>
        <v>Kein Heizsystem</v>
      </c>
      <c r="AA15" s="81" t="str">
        <f>VLOOKUP("&lt;SpaltenTitel_4.1&gt;",Uebersetzungen!$B$3:$E$58,Uebersetzungen!$B$2+1,FALSE)</f>
        <v>Energiequelle für die Wärmepumpe (1)</v>
      </c>
      <c r="AB15" s="82" t="str">
        <f>VLOOKUP("&lt;SpaltenTitel_4.2&gt;",Uebersetzungen!$B$3:$E$58,Uebersetzungen!$B$2+1,FALSE)</f>
        <v>Gas</v>
      </c>
      <c r="AC15" s="82" t="str">
        <f>VLOOKUP("&lt;SpaltenTitel_4.3&gt;",Uebersetzungen!$B$3:$E$377,Uebersetzungen!$B$2+1,FALSE)</f>
        <v>Heizöl</v>
      </c>
      <c r="AD15" s="82" t="str">
        <f>VLOOKUP("&lt;SpaltenTitel_4.4&gt;",Uebersetzungen!$B$3:$E$377,Uebersetzungen!$B$2+1,FALSE)</f>
        <v>Holz</v>
      </c>
      <c r="AE15" s="82" t="str">
        <f>VLOOKUP("&lt;SpaltenTitel_4.5&gt;",Uebersetzungen!$B$3:$E$377,Uebersetzungen!$B$2+1,FALSE)</f>
        <v>Elektrizität</v>
      </c>
      <c r="AF15" s="83" t="str">
        <f>VLOOKUP("&lt;SpaltenTitel_4.6&gt;",Uebersetzungen!$B$3:$E$377,Uebersetzungen!$B$2+1,FALSE)</f>
        <v>Solarthermie</v>
      </c>
      <c r="AG15" s="83" t="str">
        <f>VLOOKUP("&lt;SpaltenTitel_4.7&gt;",Uebersetzungen!$B$3:$E$377,Uebersetzungen!$B$2+1,FALSE)</f>
        <v>Fernwärme</v>
      </c>
      <c r="AH15" s="82" t="str">
        <f>VLOOKUP("&lt;SpaltenTitel_4.8&gt;",Uebersetzungen!$B$3:$E$377,Uebersetzungen!$B$2+1,FALSE)</f>
        <v>Andere Energiequelle</v>
      </c>
      <c r="AI15" s="86" t="str">
        <f>VLOOKUP("&lt;SpaltenTitel_4.9&gt;",Uebersetzungen!$B$3:$E$377,Uebersetzungen!$B$2+1,FALSE)</f>
        <v>Keine Energiequelle</v>
      </c>
    </row>
    <row r="16" spans="1:35" x14ac:dyDescent="0.2">
      <c r="A16" s="13"/>
      <c r="B16" s="59"/>
      <c r="C16" s="54"/>
      <c r="D16" s="17"/>
      <c r="E16" s="17"/>
      <c r="F16" s="17"/>
      <c r="G16" s="17"/>
      <c r="H16" s="17"/>
      <c r="I16" s="17"/>
      <c r="J16" s="44"/>
      <c r="K16" s="54"/>
      <c r="L16" s="17"/>
      <c r="M16" s="17"/>
      <c r="N16" s="17"/>
      <c r="O16" s="17"/>
      <c r="P16" s="17"/>
      <c r="Q16" s="17"/>
      <c r="R16" s="17"/>
      <c r="S16" s="44"/>
      <c r="T16" s="54"/>
      <c r="U16" s="17"/>
      <c r="V16" s="17"/>
      <c r="W16" s="17"/>
      <c r="X16" s="17"/>
      <c r="Y16" s="17"/>
      <c r="Z16" s="44"/>
      <c r="AA16" s="54"/>
      <c r="AB16" s="17"/>
      <c r="AC16" s="17"/>
      <c r="AD16" s="17"/>
      <c r="AE16" s="17"/>
      <c r="AF16" s="17"/>
      <c r="AG16" s="17"/>
      <c r="AH16" s="17"/>
      <c r="AI16" s="70"/>
    </row>
    <row r="17" spans="1:35" x14ac:dyDescent="0.2">
      <c r="A17" s="57" t="str">
        <f>VLOOKUP("&lt;Zeilentitel_1&gt;",Uebersetzungen!$B$3:$E$140,Uebersetzungen!$B$2+1,FALSE)</f>
        <v>GRAUBÜNDEN</v>
      </c>
      <c r="B17" s="46">
        <v>75024</v>
      </c>
      <c r="C17" s="46">
        <v>14054</v>
      </c>
      <c r="D17" s="8">
        <v>336</v>
      </c>
      <c r="E17" s="8">
        <v>32301</v>
      </c>
      <c r="F17" s="8">
        <v>17348</v>
      </c>
      <c r="G17" s="8">
        <v>9014</v>
      </c>
      <c r="H17" s="8">
        <v>892</v>
      </c>
      <c r="I17" s="8">
        <v>611</v>
      </c>
      <c r="J17" s="45">
        <v>468</v>
      </c>
      <c r="K17" s="46">
        <v>14054</v>
      </c>
      <c r="L17" s="8">
        <v>2774</v>
      </c>
      <c r="M17" s="8">
        <v>25934</v>
      </c>
      <c r="N17" s="8">
        <v>20816</v>
      </c>
      <c r="O17" s="8">
        <v>9037</v>
      </c>
      <c r="P17" s="8">
        <v>337</v>
      </c>
      <c r="Q17" s="8">
        <v>880</v>
      </c>
      <c r="R17" s="8">
        <v>724</v>
      </c>
      <c r="S17" s="45">
        <v>468</v>
      </c>
      <c r="T17" s="46">
        <v>10482</v>
      </c>
      <c r="U17" s="8">
        <v>1860</v>
      </c>
      <c r="V17" s="8">
        <v>28532</v>
      </c>
      <c r="W17" s="8">
        <v>27372</v>
      </c>
      <c r="X17" s="8">
        <v>673</v>
      </c>
      <c r="Y17" s="8">
        <v>1027</v>
      </c>
      <c r="Z17" s="45">
        <v>5078</v>
      </c>
      <c r="AA17" s="46">
        <v>10482</v>
      </c>
      <c r="AB17" s="8">
        <v>3124</v>
      </c>
      <c r="AC17" s="8">
        <v>20764</v>
      </c>
      <c r="AD17" s="8">
        <v>4790</v>
      </c>
      <c r="AE17" s="8">
        <v>27355</v>
      </c>
      <c r="AF17" s="8">
        <v>1863</v>
      </c>
      <c r="AG17" s="8">
        <v>675</v>
      </c>
      <c r="AH17" s="8">
        <v>893</v>
      </c>
      <c r="AI17" s="71">
        <v>5078</v>
      </c>
    </row>
    <row r="18" spans="1:35" x14ac:dyDescent="0.2">
      <c r="A18" s="6" t="str">
        <f>VLOOKUP("&lt;Zeilentitel_2&gt;",Uebersetzungen!$B$3:$E$140,Uebersetzungen!$B$2+1,FALSE)</f>
        <v>Region Albula</v>
      </c>
      <c r="B18" s="48">
        <v>6150</v>
      </c>
      <c r="C18" s="48">
        <v>934</v>
      </c>
      <c r="D18" s="9">
        <v>28</v>
      </c>
      <c r="E18" s="9">
        <v>2462</v>
      </c>
      <c r="F18" s="9">
        <v>1330</v>
      </c>
      <c r="G18" s="9">
        <v>1287</v>
      </c>
      <c r="H18" s="9">
        <v>60</v>
      </c>
      <c r="I18" s="9">
        <v>26</v>
      </c>
      <c r="J18" s="47">
        <v>23</v>
      </c>
      <c r="K18" s="48">
        <v>934</v>
      </c>
      <c r="L18" s="9">
        <v>12</v>
      </c>
      <c r="M18" s="9">
        <v>2201</v>
      </c>
      <c r="N18" s="9">
        <v>1578</v>
      </c>
      <c r="O18" s="9">
        <v>1290</v>
      </c>
      <c r="P18" s="9">
        <v>28</v>
      </c>
      <c r="Q18" s="9">
        <v>57</v>
      </c>
      <c r="R18" s="9">
        <v>27</v>
      </c>
      <c r="S18" s="47">
        <v>23</v>
      </c>
      <c r="T18" s="48">
        <v>725</v>
      </c>
      <c r="U18" s="9">
        <v>119</v>
      </c>
      <c r="V18" s="9">
        <v>2019</v>
      </c>
      <c r="W18" s="9">
        <v>2627</v>
      </c>
      <c r="X18" s="9">
        <v>34</v>
      </c>
      <c r="Y18" s="9">
        <v>75</v>
      </c>
      <c r="Z18" s="47">
        <v>551</v>
      </c>
      <c r="AA18" s="48">
        <v>725</v>
      </c>
      <c r="AB18" s="9">
        <v>21</v>
      </c>
      <c r="AC18" s="9">
        <v>1751</v>
      </c>
      <c r="AD18" s="9">
        <v>282</v>
      </c>
      <c r="AE18" s="9">
        <v>2626</v>
      </c>
      <c r="AF18" s="9">
        <v>120</v>
      </c>
      <c r="AG18" s="9">
        <v>33</v>
      </c>
      <c r="AH18" s="9">
        <v>41</v>
      </c>
      <c r="AI18" s="72">
        <v>551</v>
      </c>
    </row>
    <row r="19" spans="1:35" x14ac:dyDescent="0.2">
      <c r="A19" s="7" t="s">
        <v>1</v>
      </c>
      <c r="B19" s="54">
        <v>1916</v>
      </c>
      <c r="C19" s="54">
        <v>325</v>
      </c>
      <c r="D19" s="17">
        <v>6</v>
      </c>
      <c r="E19" s="17">
        <v>981</v>
      </c>
      <c r="F19" s="17">
        <v>112</v>
      </c>
      <c r="G19" s="17">
        <v>472</v>
      </c>
      <c r="H19" s="17">
        <v>18</v>
      </c>
      <c r="I19" s="17">
        <v>1</v>
      </c>
      <c r="J19" s="43">
        <v>1</v>
      </c>
      <c r="K19" s="54">
        <v>325</v>
      </c>
      <c r="L19" s="17">
        <v>6</v>
      </c>
      <c r="M19" s="17">
        <v>945</v>
      </c>
      <c r="N19" s="17">
        <v>138</v>
      </c>
      <c r="O19" s="17">
        <v>472</v>
      </c>
      <c r="P19" s="17">
        <v>6</v>
      </c>
      <c r="Q19" s="17">
        <v>14</v>
      </c>
      <c r="R19" s="17">
        <v>9</v>
      </c>
      <c r="S19" s="43">
        <v>1</v>
      </c>
      <c r="T19" s="54">
        <v>278</v>
      </c>
      <c r="U19" s="17">
        <v>20</v>
      </c>
      <c r="V19" s="17">
        <v>875</v>
      </c>
      <c r="W19" s="17">
        <v>704</v>
      </c>
      <c r="X19" s="17">
        <v>15</v>
      </c>
      <c r="Y19" s="17">
        <v>23</v>
      </c>
      <c r="Z19" s="43">
        <v>1</v>
      </c>
      <c r="AA19" s="54">
        <v>278</v>
      </c>
      <c r="AB19" s="17">
        <v>6</v>
      </c>
      <c r="AC19" s="17">
        <v>825</v>
      </c>
      <c r="AD19" s="17">
        <v>44</v>
      </c>
      <c r="AE19" s="17">
        <v>704</v>
      </c>
      <c r="AF19" s="17">
        <v>20</v>
      </c>
      <c r="AG19" s="17">
        <v>15</v>
      </c>
      <c r="AH19" s="17">
        <v>23</v>
      </c>
      <c r="AI19" s="73">
        <v>1</v>
      </c>
    </row>
    <row r="20" spans="1:35" x14ac:dyDescent="0.2">
      <c r="A20" s="7" t="s">
        <v>2</v>
      </c>
      <c r="B20" s="54">
        <v>371</v>
      </c>
      <c r="C20" s="54">
        <v>115</v>
      </c>
      <c r="D20" s="17">
        <v>1</v>
      </c>
      <c r="E20" s="17">
        <v>139</v>
      </c>
      <c r="F20" s="17">
        <v>36</v>
      </c>
      <c r="G20" s="17">
        <v>76</v>
      </c>
      <c r="H20" s="17">
        <v>0</v>
      </c>
      <c r="I20" s="17">
        <v>4</v>
      </c>
      <c r="J20" s="43">
        <v>0</v>
      </c>
      <c r="K20" s="54">
        <v>115</v>
      </c>
      <c r="L20" s="17">
        <v>1</v>
      </c>
      <c r="M20" s="17">
        <v>138</v>
      </c>
      <c r="N20" s="17">
        <v>40</v>
      </c>
      <c r="O20" s="17">
        <v>76</v>
      </c>
      <c r="P20" s="17">
        <v>1</v>
      </c>
      <c r="Q20" s="17">
        <v>0</v>
      </c>
      <c r="R20" s="17">
        <v>0</v>
      </c>
      <c r="S20" s="43">
        <v>0</v>
      </c>
      <c r="T20" s="54">
        <v>90</v>
      </c>
      <c r="U20" s="17">
        <v>15</v>
      </c>
      <c r="V20" s="17">
        <v>128</v>
      </c>
      <c r="W20" s="17">
        <v>129</v>
      </c>
      <c r="X20" s="17">
        <v>0</v>
      </c>
      <c r="Y20" s="17">
        <v>1</v>
      </c>
      <c r="Z20" s="43">
        <v>8</v>
      </c>
      <c r="AA20" s="54">
        <v>90</v>
      </c>
      <c r="AB20" s="17">
        <v>1</v>
      </c>
      <c r="AC20" s="17">
        <v>113</v>
      </c>
      <c r="AD20" s="17">
        <v>15</v>
      </c>
      <c r="AE20" s="17">
        <v>129</v>
      </c>
      <c r="AF20" s="17">
        <v>15</v>
      </c>
      <c r="AG20" s="17">
        <v>0</v>
      </c>
      <c r="AH20" s="17">
        <v>0</v>
      </c>
      <c r="AI20" s="73">
        <v>8</v>
      </c>
    </row>
    <row r="21" spans="1:35" x14ac:dyDescent="0.2">
      <c r="A21" s="7" t="s">
        <v>95</v>
      </c>
      <c r="B21" s="54">
        <v>186</v>
      </c>
      <c r="C21" s="54">
        <v>22</v>
      </c>
      <c r="D21" s="17">
        <v>1</v>
      </c>
      <c r="E21" s="17">
        <v>74</v>
      </c>
      <c r="F21" s="17">
        <v>43</v>
      </c>
      <c r="G21" s="17">
        <v>46</v>
      </c>
      <c r="H21" s="17">
        <v>0</v>
      </c>
      <c r="I21" s="17">
        <v>0</v>
      </c>
      <c r="J21" s="43">
        <v>0</v>
      </c>
      <c r="K21" s="54">
        <v>22</v>
      </c>
      <c r="L21" s="17">
        <v>1</v>
      </c>
      <c r="M21" s="17">
        <v>62</v>
      </c>
      <c r="N21" s="17">
        <v>54</v>
      </c>
      <c r="O21" s="17">
        <v>46</v>
      </c>
      <c r="P21" s="17">
        <v>1</v>
      </c>
      <c r="Q21" s="17">
        <v>0</v>
      </c>
      <c r="R21" s="17">
        <v>0</v>
      </c>
      <c r="S21" s="43">
        <v>0</v>
      </c>
      <c r="T21" s="54">
        <v>12</v>
      </c>
      <c r="U21" s="17">
        <v>6</v>
      </c>
      <c r="V21" s="17">
        <v>44</v>
      </c>
      <c r="W21" s="17">
        <v>91</v>
      </c>
      <c r="X21" s="17">
        <v>0</v>
      </c>
      <c r="Y21" s="17">
        <v>33</v>
      </c>
      <c r="Z21" s="43">
        <v>0</v>
      </c>
      <c r="AA21" s="54">
        <v>12</v>
      </c>
      <c r="AB21" s="17">
        <v>0</v>
      </c>
      <c r="AC21" s="17">
        <v>39</v>
      </c>
      <c r="AD21" s="17">
        <v>38</v>
      </c>
      <c r="AE21" s="17">
        <v>91</v>
      </c>
      <c r="AF21" s="17">
        <v>6</v>
      </c>
      <c r="AG21" s="17">
        <v>0</v>
      </c>
      <c r="AH21" s="17">
        <v>0</v>
      </c>
      <c r="AI21" s="73">
        <v>0</v>
      </c>
    </row>
    <row r="22" spans="1:35" x14ac:dyDescent="0.2">
      <c r="A22" s="7" t="s">
        <v>3</v>
      </c>
      <c r="B22" s="54">
        <v>898</v>
      </c>
      <c r="C22" s="54">
        <v>116</v>
      </c>
      <c r="D22" s="17">
        <v>5</v>
      </c>
      <c r="E22" s="17">
        <v>288</v>
      </c>
      <c r="F22" s="17">
        <v>268</v>
      </c>
      <c r="G22" s="17">
        <v>213</v>
      </c>
      <c r="H22" s="17">
        <v>0</v>
      </c>
      <c r="I22" s="17">
        <v>7</v>
      </c>
      <c r="J22" s="43">
        <v>1</v>
      </c>
      <c r="K22" s="54">
        <v>116</v>
      </c>
      <c r="L22" s="17">
        <v>2</v>
      </c>
      <c r="M22" s="17">
        <v>228</v>
      </c>
      <c r="N22" s="17">
        <v>328</v>
      </c>
      <c r="O22" s="17">
        <v>216</v>
      </c>
      <c r="P22" s="17">
        <v>5</v>
      </c>
      <c r="Q22" s="17">
        <v>0</v>
      </c>
      <c r="R22" s="17">
        <v>2</v>
      </c>
      <c r="S22" s="43">
        <v>1</v>
      </c>
      <c r="T22" s="54">
        <v>80</v>
      </c>
      <c r="U22" s="17">
        <v>19</v>
      </c>
      <c r="V22" s="17">
        <v>184</v>
      </c>
      <c r="W22" s="17">
        <v>487</v>
      </c>
      <c r="X22" s="17">
        <v>0</v>
      </c>
      <c r="Y22" s="17">
        <v>0</v>
      </c>
      <c r="Z22" s="43">
        <v>128</v>
      </c>
      <c r="AA22" s="54">
        <v>80</v>
      </c>
      <c r="AB22" s="17">
        <v>3</v>
      </c>
      <c r="AC22" s="17">
        <v>135</v>
      </c>
      <c r="AD22" s="17">
        <v>46</v>
      </c>
      <c r="AE22" s="17">
        <v>487</v>
      </c>
      <c r="AF22" s="17">
        <v>19</v>
      </c>
      <c r="AG22" s="17">
        <v>0</v>
      </c>
      <c r="AH22" s="17">
        <v>0</v>
      </c>
      <c r="AI22" s="73">
        <v>128</v>
      </c>
    </row>
    <row r="23" spans="1:35" x14ac:dyDescent="0.2">
      <c r="A23" s="7" t="s">
        <v>89</v>
      </c>
      <c r="B23" s="54">
        <v>1990</v>
      </c>
      <c r="C23" s="54">
        <v>290</v>
      </c>
      <c r="D23" s="17">
        <v>8</v>
      </c>
      <c r="E23" s="17">
        <v>711</v>
      </c>
      <c r="F23" s="17">
        <v>526</v>
      </c>
      <c r="G23" s="17">
        <v>415</v>
      </c>
      <c r="H23" s="17">
        <v>7</v>
      </c>
      <c r="I23" s="17">
        <v>12</v>
      </c>
      <c r="J23" s="43">
        <v>21</v>
      </c>
      <c r="K23" s="54">
        <v>290</v>
      </c>
      <c r="L23" s="17">
        <v>0</v>
      </c>
      <c r="M23" s="17">
        <v>593</v>
      </c>
      <c r="N23" s="17">
        <v>644</v>
      </c>
      <c r="O23" s="17">
        <v>415</v>
      </c>
      <c r="P23" s="17">
        <v>8</v>
      </c>
      <c r="Q23" s="17">
        <v>7</v>
      </c>
      <c r="R23" s="17">
        <v>12</v>
      </c>
      <c r="S23" s="43">
        <v>21</v>
      </c>
      <c r="T23" s="54">
        <v>219</v>
      </c>
      <c r="U23" s="17">
        <v>38</v>
      </c>
      <c r="V23" s="17">
        <v>563</v>
      </c>
      <c r="W23" s="17">
        <v>936</v>
      </c>
      <c r="X23" s="17">
        <v>3</v>
      </c>
      <c r="Y23" s="17">
        <v>14</v>
      </c>
      <c r="Z23" s="43">
        <v>217</v>
      </c>
      <c r="AA23" s="54">
        <v>219</v>
      </c>
      <c r="AB23" s="17">
        <v>9</v>
      </c>
      <c r="AC23" s="17">
        <v>462</v>
      </c>
      <c r="AD23" s="17">
        <v>93</v>
      </c>
      <c r="AE23" s="17">
        <v>935</v>
      </c>
      <c r="AF23" s="17">
        <v>39</v>
      </c>
      <c r="AG23" s="17">
        <v>2</v>
      </c>
      <c r="AH23" s="17">
        <v>14</v>
      </c>
      <c r="AI23" s="73">
        <v>217</v>
      </c>
    </row>
    <row r="24" spans="1:35" x14ac:dyDescent="0.2">
      <c r="A24" s="7" t="s">
        <v>92</v>
      </c>
      <c r="B24" s="54">
        <v>789</v>
      </c>
      <c r="C24" s="54">
        <v>66</v>
      </c>
      <c r="D24" s="17">
        <v>7</v>
      </c>
      <c r="E24" s="17">
        <v>269</v>
      </c>
      <c r="F24" s="17">
        <v>345</v>
      </c>
      <c r="G24" s="17">
        <v>65</v>
      </c>
      <c r="H24" s="17">
        <v>35</v>
      </c>
      <c r="I24" s="17">
        <v>2</v>
      </c>
      <c r="J24" s="43">
        <v>0</v>
      </c>
      <c r="K24" s="54">
        <v>66</v>
      </c>
      <c r="L24" s="17">
        <v>2</v>
      </c>
      <c r="M24" s="17">
        <v>235</v>
      </c>
      <c r="N24" s="17">
        <v>374</v>
      </c>
      <c r="O24" s="17">
        <v>65</v>
      </c>
      <c r="P24" s="17">
        <v>7</v>
      </c>
      <c r="Q24" s="17">
        <v>36</v>
      </c>
      <c r="R24" s="17">
        <v>4</v>
      </c>
      <c r="S24" s="43">
        <v>0</v>
      </c>
      <c r="T24" s="54">
        <v>46</v>
      </c>
      <c r="U24" s="17">
        <v>21</v>
      </c>
      <c r="V24" s="17">
        <v>225</v>
      </c>
      <c r="W24" s="17">
        <v>280</v>
      </c>
      <c r="X24" s="17">
        <v>16</v>
      </c>
      <c r="Y24" s="17">
        <v>4</v>
      </c>
      <c r="Z24" s="43">
        <v>197</v>
      </c>
      <c r="AA24" s="54">
        <v>46</v>
      </c>
      <c r="AB24" s="17">
        <v>2</v>
      </c>
      <c r="AC24" s="17">
        <v>177</v>
      </c>
      <c r="AD24" s="17">
        <v>46</v>
      </c>
      <c r="AE24" s="17">
        <v>280</v>
      </c>
      <c r="AF24" s="17">
        <v>21</v>
      </c>
      <c r="AG24" s="17">
        <v>16</v>
      </c>
      <c r="AH24" s="17">
        <v>4</v>
      </c>
      <c r="AI24" s="73">
        <v>197</v>
      </c>
    </row>
    <row r="25" spans="1:35" x14ac:dyDescent="0.2">
      <c r="A25" s="6" t="str">
        <f>VLOOKUP("&lt;Zeilentitel_3&gt;",Uebersetzungen!$B$3:$E$140,Uebersetzungen!$B$2+1,FALSE)</f>
        <v>Region Bernina</v>
      </c>
      <c r="B25" s="48">
        <v>2197</v>
      </c>
      <c r="C25" s="48">
        <v>271</v>
      </c>
      <c r="D25" s="9">
        <v>17</v>
      </c>
      <c r="E25" s="9">
        <v>715</v>
      </c>
      <c r="F25" s="9">
        <v>733</v>
      </c>
      <c r="G25" s="9">
        <v>419</v>
      </c>
      <c r="H25" s="9">
        <v>9</v>
      </c>
      <c r="I25" s="9">
        <v>10</v>
      </c>
      <c r="J25" s="47">
        <v>23</v>
      </c>
      <c r="K25" s="48">
        <v>271</v>
      </c>
      <c r="L25" s="9">
        <v>2</v>
      </c>
      <c r="M25" s="9">
        <v>414</v>
      </c>
      <c r="N25" s="9">
        <v>1026</v>
      </c>
      <c r="O25" s="9">
        <v>428</v>
      </c>
      <c r="P25" s="9">
        <v>17</v>
      </c>
      <c r="Q25" s="9">
        <v>9</v>
      </c>
      <c r="R25" s="9">
        <v>7</v>
      </c>
      <c r="S25" s="47">
        <v>23</v>
      </c>
      <c r="T25" s="48">
        <v>177</v>
      </c>
      <c r="U25" s="9">
        <v>42</v>
      </c>
      <c r="V25" s="9">
        <v>864</v>
      </c>
      <c r="W25" s="9">
        <v>1061</v>
      </c>
      <c r="X25" s="9">
        <v>2</v>
      </c>
      <c r="Y25" s="9">
        <v>19</v>
      </c>
      <c r="Z25" s="47">
        <v>32</v>
      </c>
      <c r="AA25" s="48">
        <v>177</v>
      </c>
      <c r="AB25" s="9">
        <v>78</v>
      </c>
      <c r="AC25" s="9">
        <v>342</v>
      </c>
      <c r="AD25" s="9">
        <v>459</v>
      </c>
      <c r="AE25" s="9">
        <v>1058</v>
      </c>
      <c r="AF25" s="9">
        <v>42</v>
      </c>
      <c r="AG25" s="9">
        <v>2</v>
      </c>
      <c r="AH25" s="9">
        <v>7</v>
      </c>
      <c r="AI25" s="72">
        <v>32</v>
      </c>
    </row>
    <row r="26" spans="1:35" x14ac:dyDescent="0.2">
      <c r="A26" s="7" t="s">
        <v>4</v>
      </c>
      <c r="B26" s="54">
        <v>620</v>
      </c>
      <c r="C26" s="54">
        <v>48</v>
      </c>
      <c r="D26" s="17">
        <v>1</v>
      </c>
      <c r="E26" s="17">
        <v>176</v>
      </c>
      <c r="F26" s="17">
        <v>205</v>
      </c>
      <c r="G26" s="17">
        <v>169</v>
      </c>
      <c r="H26" s="17">
        <v>0</v>
      </c>
      <c r="I26" s="17">
        <v>5</v>
      </c>
      <c r="J26" s="43">
        <v>16</v>
      </c>
      <c r="K26" s="54">
        <v>48</v>
      </c>
      <c r="L26" s="17">
        <v>1</v>
      </c>
      <c r="M26" s="17">
        <v>99</v>
      </c>
      <c r="N26" s="17">
        <v>279</v>
      </c>
      <c r="O26" s="17">
        <v>174</v>
      </c>
      <c r="P26" s="17">
        <v>1</v>
      </c>
      <c r="Q26" s="17">
        <v>0</v>
      </c>
      <c r="R26" s="17">
        <v>2</v>
      </c>
      <c r="S26" s="43">
        <v>16</v>
      </c>
      <c r="T26" s="54">
        <v>41</v>
      </c>
      <c r="U26" s="17">
        <v>6</v>
      </c>
      <c r="V26" s="17">
        <v>201</v>
      </c>
      <c r="W26" s="17">
        <v>352</v>
      </c>
      <c r="X26" s="17">
        <v>0</v>
      </c>
      <c r="Y26" s="17">
        <v>5</v>
      </c>
      <c r="Z26" s="43">
        <v>15</v>
      </c>
      <c r="AA26" s="54">
        <v>41</v>
      </c>
      <c r="AB26" s="17">
        <v>2</v>
      </c>
      <c r="AC26" s="17">
        <v>76</v>
      </c>
      <c r="AD26" s="17">
        <v>123</v>
      </c>
      <c r="AE26" s="17">
        <v>352</v>
      </c>
      <c r="AF26" s="17">
        <v>6</v>
      </c>
      <c r="AG26" s="17">
        <v>0</v>
      </c>
      <c r="AH26" s="17">
        <v>5</v>
      </c>
      <c r="AI26" s="73">
        <v>15</v>
      </c>
    </row>
    <row r="27" spans="1:35" x14ac:dyDescent="0.2">
      <c r="A27" s="7" t="s">
        <v>5</v>
      </c>
      <c r="B27" s="54">
        <v>1577</v>
      </c>
      <c r="C27" s="54">
        <v>223</v>
      </c>
      <c r="D27" s="17">
        <v>16</v>
      </c>
      <c r="E27" s="17">
        <v>539</v>
      </c>
      <c r="F27" s="17">
        <v>528</v>
      </c>
      <c r="G27" s="17">
        <v>250</v>
      </c>
      <c r="H27" s="17">
        <v>9</v>
      </c>
      <c r="I27" s="17">
        <v>5</v>
      </c>
      <c r="J27" s="43">
        <v>7</v>
      </c>
      <c r="K27" s="54">
        <v>223</v>
      </c>
      <c r="L27" s="17">
        <v>1</v>
      </c>
      <c r="M27" s="17">
        <v>315</v>
      </c>
      <c r="N27" s="17">
        <v>747</v>
      </c>
      <c r="O27" s="17">
        <v>254</v>
      </c>
      <c r="P27" s="17">
        <v>16</v>
      </c>
      <c r="Q27" s="17">
        <v>9</v>
      </c>
      <c r="R27" s="17">
        <v>5</v>
      </c>
      <c r="S27" s="43">
        <v>7</v>
      </c>
      <c r="T27" s="54">
        <v>136</v>
      </c>
      <c r="U27" s="17">
        <v>36</v>
      </c>
      <c r="V27" s="17">
        <v>663</v>
      </c>
      <c r="W27" s="17">
        <v>709</v>
      </c>
      <c r="X27" s="17">
        <v>2</v>
      </c>
      <c r="Y27" s="17">
        <v>14</v>
      </c>
      <c r="Z27" s="43">
        <v>17</v>
      </c>
      <c r="AA27" s="54">
        <v>136</v>
      </c>
      <c r="AB27" s="17">
        <v>76</v>
      </c>
      <c r="AC27" s="17">
        <v>266</v>
      </c>
      <c r="AD27" s="17">
        <v>336</v>
      </c>
      <c r="AE27" s="17">
        <v>706</v>
      </c>
      <c r="AF27" s="17">
        <v>36</v>
      </c>
      <c r="AG27" s="17">
        <v>2</v>
      </c>
      <c r="AH27" s="17">
        <v>2</v>
      </c>
      <c r="AI27" s="73">
        <v>17</v>
      </c>
    </row>
    <row r="28" spans="1:35" x14ac:dyDescent="0.2">
      <c r="A28" s="6" t="str">
        <f>VLOOKUP("&lt;Zeilentitel_4&gt;",Uebersetzungen!$B$3:$E$140,Uebersetzungen!$B$2+1,FALSE)</f>
        <v>Region Engiadina Bassa/Val Müstair</v>
      </c>
      <c r="B28" s="48">
        <v>4818</v>
      </c>
      <c r="C28" s="48">
        <v>995</v>
      </c>
      <c r="D28" s="9">
        <v>27</v>
      </c>
      <c r="E28" s="9">
        <v>1581</v>
      </c>
      <c r="F28" s="9">
        <v>1216</v>
      </c>
      <c r="G28" s="9">
        <v>935</v>
      </c>
      <c r="H28" s="9">
        <v>42</v>
      </c>
      <c r="I28" s="9">
        <v>6</v>
      </c>
      <c r="J28" s="47">
        <v>16</v>
      </c>
      <c r="K28" s="48">
        <v>995</v>
      </c>
      <c r="L28" s="9">
        <v>13</v>
      </c>
      <c r="M28" s="9">
        <v>1303</v>
      </c>
      <c r="N28" s="9">
        <v>1480</v>
      </c>
      <c r="O28" s="9">
        <v>935</v>
      </c>
      <c r="P28" s="9">
        <v>27</v>
      </c>
      <c r="Q28" s="9">
        <v>42</v>
      </c>
      <c r="R28" s="9">
        <v>7</v>
      </c>
      <c r="S28" s="47">
        <v>16</v>
      </c>
      <c r="T28" s="48">
        <v>843</v>
      </c>
      <c r="U28" s="9">
        <v>79</v>
      </c>
      <c r="V28" s="9">
        <v>1515</v>
      </c>
      <c r="W28" s="9">
        <v>2072</v>
      </c>
      <c r="X28" s="9">
        <v>26</v>
      </c>
      <c r="Y28" s="9">
        <v>28</v>
      </c>
      <c r="Z28" s="47">
        <v>255</v>
      </c>
      <c r="AA28" s="48">
        <v>843</v>
      </c>
      <c r="AB28" s="9">
        <v>35</v>
      </c>
      <c r="AC28" s="9">
        <v>1021</v>
      </c>
      <c r="AD28" s="9">
        <v>458</v>
      </c>
      <c r="AE28" s="9">
        <v>2072</v>
      </c>
      <c r="AF28" s="9">
        <v>79</v>
      </c>
      <c r="AG28" s="9">
        <v>27</v>
      </c>
      <c r="AH28" s="9">
        <v>28</v>
      </c>
      <c r="AI28" s="72">
        <v>255</v>
      </c>
    </row>
    <row r="29" spans="1:35" x14ac:dyDescent="0.2">
      <c r="A29" s="7" t="s">
        <v>38</v>
      </c>
      <c r="B29" s="54">
        <v>721</v>
      </c>
      <c r="C29" s="54">
        <v>70</v>
      </c>
      <c r="D29" s="17">
        <v>3</v>
      </c>
      <c r="E29" s="17">
        <v>247</v>
      </c>
      <c r="F29" s="17">
        <v>255</v>
      </c>
      <c r="G29" s="17">
        <v>106</v>
      </c>
      <c r="H29" s="17">
        <v>30</v>
      </c>
      <c r="I29" s="17">
        <v>1</v>
      </c>
      <c r="J29" s="43">
        <v>9</v>
      </c>
      <c r="K29" s="54">
        <v>70</v>
      </c>
      <c r="L29" s="17">
        <v>1</v>
      </c>
      <c r="M29" s="17">
        <v>202</v>
      </c>
      <c r="N29" s="17">
        <v>300</v>
      </c>
      <c r="O29" s="17">
        <v>106</v>
      </c>
      <c r="P29" s="17">
        <v>3</v>
      </c>
      <c r="Q29" s="17">
        <v>29</v>
      </c>
      <c r="R29" s="17">
        <v>1</v>
      </c>
      <c r="S29" s="43">
        <v>9</v>
      </c>
      <c r="T29" s="54">
        <v>55</v>
      </c>
      <c r="U29" s="17">
        <v>8</v>
      </c>
      <c r="V29" s="17">
        <v>206</v>
      </c>
      <c r="W29" s="17">
        <v>272</v>
      </c>
      <c r="X29" s="17">
        <v>17</v>
      </c>
      <c r="Y29" s="17">
        <v>5</v>
      </c>
      <c r="Z29" s="43">
        <v>158</v>
      </c>
      <c r="AA29" s="54">
        <v>55</v>
      </c>
      <c r="AB29" s="17">
        <v>3</v>
      </c>
      <c r="AC29" s="17">
        <v>167</v>
      </c>
      <c r="AD29" s="17">
        <v>38</v>
      </c>
      <c r="AE29" s="17">
        <v>272</v>
      </c>
      <c r="AF29" s="17">
        <v>8</v>
      </c>
      <c r="AG29" s="17">
        <v>17</v>
      </c>
      <c r="AH29" s="17">
        <v>3</v>
      </c>
      <c r="AI29" s="73">
        <v>158</v>
      </c>
    </row>
    <row r="30" spans="1:35" x14ac:dyDescent="0.2">
      <c r="A30" s="7" t="s">
        <v>39</v>
      </c>
      <c r="B30" s="54">
        <v>306</v>
      </c>
      <c r="C30" s="54">
        <v>47</v>
      </c>
      <c r="D30" s="17">
        <v>1</v>
      </c>
      <c r="E30" s="17">
        <v>191</v>
      </c>
      <c r="F30" s="17">
        <v>35</v>
      </c>
      <c r="G30" s="17">
        <v>24</v>
      </c>
      <c r="H30" s="17">
        <v>8</v>
      </c>
      <c r="I30" s="17">
        <v>0</v>
      </c>
      <c r="J30" s="43">
        <v>0</v>
      </c>
      <c r="K30" s="54">
        <v>47</v>
      </c>
      <c r="L30" s="17">
        <v>0</v>
      </c>
      <c r="M30" s="17">
        <v>189</v>
      </c>
      <c r="N30" s="17">
        <v>37</v>
      </c>
      <c r="O30" s="17">
        <v>24</v>
      </c>
      <c r="P30" s="17">
        <v>1</v>
      </c>
      <c r="Q30" s="17">
        <v>8</v>
      </c>
      <c r="R30" s="17">
        <v>0</v>
      </c>
      <c r="S30" s="43">
        <v>0</v>
      </c>
      <c r="T30" s="54">
        <v>47</v>
      </c>
      <c r="U30" s="17">
        <v>2</v>
      </c>
      <c r="V30" s="17">
        <v>185</v>
      </c>
      <c r="W30" s="17">
        <v>55</v>
      </c>
      <c r="X30" s="17">
        <v>5</v>
      </c>
      <c r="Y30" s="17">
        <v>0</v>
      </c>
      <c r="Z30" s="43">
        <v>12</v>
      </c>
      <c r="AA30" s="54">
        <v>47</v>
      </c>
      <c r="AB30" s="17">
        <v>0</v>
      </c>
      <c r="AC30" s="17">
        <v>184</v>
      </c>
      <c r="AD30" s="17">
        <v>1</v>
      </c>
      <c r="AE30" s="17">
        <v>55</v>
      </c>
      <c r="AF30" s="17">
        <v>2</v>
      </c>
      <c r="AG30" s="17">
        <v>5</v>
      </c>
      <c r="AH30" s="17">
        <v>0</v>
      </c>
      <c r="AI30" s="73">
        <v>12</v>
      </c>
    </row>
    <row r="31" spans="1:35" x14ac:dyDescent="0.2">
      <c r="A31" s="7" t="s">
        <v>40</v>
      </c>
      <c r="B31" s="54">
        <v>2424</v>
      </c>
      <c r="C31" s="54">
        <v>610</v>
      </c>
      <c r="D31" s="17">
        <v>21</v>
      </c>
      <c r="E31" s="17">
        <v>625</v>
      </c>
      <c r="F31" s="17">
        <v>511</v>
      </c>
      <c r="G31" s="17">
        <v>652</v>
      </c>
      <c r="H31" s="17">
        <v>1</v>
      </c>
      <c r="I31" s="17">
        <v>1</v>
      </c>
      <c r="J31" s="43">
        <v>3</v>
      </c>
      <c r="K31" s="54">
        <v>610</v>
      </c>
      <c r="L31" s="17">
        <v>6</v>
      </c>
      <c r="M31" s="17">
        <v>517</v>
      </c>
      <c r="N31" s="17">
        <v>612</v>
      </c>
      <c r="O31" s="17">
        <v>652</v>
      </c>
      <c r="P31" s="17">
        <v>21</v>
      </c>
      <c r="Q31" s="17">
        <v>1</v>
      </c>
      <c r="R31" s="17">
        <v>2</v>
      </c>
      <c r="S31" s="43">
        <v>3</v>
      </c>
      <c r="T31" s="54">
        <v>517</v>
      </c>
      <c r="U31" s="17">
        <v>41</v>
      </c>
      <c r="V31" s="17">
        <v>674</v>
      </c>
      <c r="W31" s="17">
        <v>1160</v>
      </c>
      <c r="X31" s="17">
        <v>2</v>
      </c>
      <c r="Y31" s="17">
        <v>13</v>
      </c>
      <c r="Z31" s="43">
        <v>17</v>
      </c>
      <c r="AA31" s="54">
        <v>517</v>
      </c>
      <c r="AB31" s="17">
        <v>15</v>
      </c>
      <c r="AC31" s="17">
        <v>393</v>
      </c>
      <c r="AD31" s="17">
        <v>263</v>
      </c>
      <c r="AE31" s="17">
        <v>1160</v>
      </c>
      <c r="AF31" s="17">
        <v>41</v>
      </c>
      <c r="AG31" s="17">
        <v>2</v>
      </c>
      <c r="AH31" s="17">
        <v>16</v>
      </c>
      <c r="AI31" s="73">
        <v>17</v>
      </c>
    </row>
    <row r="32" spans="1:35" x14ac:dyDescent="0.2">
      <c r="A32" s="7" t="s">
        <v>41</v>
      </c>
      <c r="B32" s="54">
        <v>540</v>
      </c>
      <c r="C32" s="54">
        <v>87</v>
      </c>
      <c r="D32" s="17">
        <v>1</v>
      </c>
      <c r="E32" s="17">
        <v>152</v>
      </c>
      <c r="F32" s="17">
        <v>177</v>
      </c>
      <c r="G32" s="17">
        <v>122</v>
      </c>
      <c r="H32" s="17">
        <v>0</v>
      </c>
      <c r="I32" s="17">
        <v>0</v>
      </c>
      <c r="J32" s="43">
        <v>1</v>
      </c>
      <c r="K32" s="54">
        <v>87</v>
      </c>
      <c r="L32" s="17">
        <v>3</v>
      </c>
      <c r="M32" s="17">
        <v>66</v>
      </c>
      <c r="N32" s="17">
        <v>260</v>
      </c>
      <c r="O32" s="17">
        <v>122</v>
      </c>
      <c r="P32" s="17">
        <v>1</v>
      </c>
      <c r="Q32" s="17">
        <v>0</v>
      </c>
      <c r="R32" s="17">
        <v>0</v>
      </c>
      <c r="S32" s="43">
        <v>1</v>
      </c>
      <c r="T32" s="54">
        <v>75</v>
      </c>
      <c r="U32" s="17">
        <v>4</v>
      </c>
      <c r="V32" s="17">
        <v>140</v>
      </c>
      <c r="W32" s="17">
        <v>312</v>
      </c>
      <c r="X32" s="17">
        <v>0</v>
      </c>
      <c r="Y32" s="17">
        <v>2</v>
      </c>
      <c r="Z32" s="43">
        <v>7</v>
      </c>
      <c r="AA32" s="54">
        <v>75</v>
      </c>
      <c r="AB32" s="17">
        <v>12</v>
      </c>
      <c r="AC32" s="17">
        <v>43</v>
      </c>
      <c r="AD32" s="17">
        <v>85</v>
      </c>
      <c r="AE32" s="17">
        <v>312</v>
      </c>
      <c r="AF32" s="17">
        <v>4</v>
      </c>
      <c r="AG32" s="17">
        <v>0</v>
      </c>
      <c r="AH32" s="17">
        <v>2</v>
      </c>
      <c r="AI32" s="73">
        <v>7</v>
      </c>
    </row>
    <row r="33" spans="1:35" x14ac:dyDescent="0.2">
      <c r="A33" s="7" t="s">
        <v>60</v>
      </c>
      <c r="B33" s="54">
        <v>827</v>
      </c>
      <c r="C33" s="54">
        <v>181</v>
      </c>
      <c r="D33" s="17">
        <v>1</v>
      </c>
      <c r="E33" s="17">
        <v>366</v>
      </c>
      <c r="F33" s="17">
        <v>238</v>
      </c>
      <c r="G33" s="17">
        <v>31</v>
      </c>
      <c r="H33" s="17">
        <v>3</v>
      </c>
      <c r="I33" s="17">
        <v>4</v>
      </c>
      <c r="J33" s="43">
        <v>3</v>
      </c>
      <c r="K33" s="54">
        <v>181</v>
      </c>
      <c r="L33" s="17">
        <v>3</v>
      </c>
      <c r="M33" s="17">
        <v>329</v>
      </c>
      <c r="N33" s="17">
        <v>271</v>
      </c>
      <c r="O33" s="17">
        <v>31</v>
      </c>
      <c r="P33" s="17">
        <v>1</v>
      </c>
      <c r="Q33" s="17">
        <v>4</v>
      </c>
      <c r="R33" s="17">
        <v>4</v>
      </c>
      <c r="S33" s="43">
        <v>3</v>
      </c>
      <c r="T33" s="54">
        <v>149</v>
      </c>
      <c r="U33" s="17">
        <v>24</v>
      </c>
      <c r="V33" s="17">
        <v>310</v>
      </c>
      <c r="W33" s="17">
        <v>273</v>
      </c>
      <c r="X33" s="17">
        <v>2</v>
      </c>
      <c r="Y33" s="17">
        <v>8</v>
      </c>
      <c r="Z33" s="43">
        <v>61</v>
      </c>
      <c r="AA33" s="54">
        <v>149</v>
      </c>
      <c r="AB33" s="17">
        <v>5</v>
      </c>
      <c r="AC33" s="17">
        <v>234</v>
      </c>
      <c r="AD33" s="17">
        <v>71</v>
      </c>
      <c r="AE33" s="17">
        <v>273</v>
      </c>
      <c r="AF33" s="17">
        <v>24</v>
      </c>
      <c r="AG33" s="17">
        <v>3</v>
      </c>
      <c r="AH33" s="17">
        <v>7</v>
      </c>
      <c r="AI33" s="73">
        <v>61</v>
      </c>
    </row>
    <row r="34" spans="1:35" x14ac:dyDescent="0.2">
      <c r="A34" s="6" t="str">
        <f>VLOOKUP("&lt;Zeilentitel_5&gt;",Uebersetzungen!$B$3:$E$140,Uebersetzungen!$B$2+1,FALSE)</f>
        <v>Region Imboden</v>
      </c>
      <c r="B34" s="48">
        <v>5968</v>
      </c>
      <c r="C34" s="48">
        <v>1949</v>
      </c>
      <c r="D34" s="9">
        <v>29</v>
      </c>
      <c r="E34" s="9">
        <v>3059</v>
      </c>
      <c r="F34" s="9">
        <v>616</v>
      </c>
      <c r="G34" s="9">
        <v>191</v>
      </c>
      <c r="H34" s="9">
        <v>108</v>
      </c>
      <c r="I34" s="9">
        <v>8</v>
      </c>
      <c r="J34" s="47">
        <v>8</v>
      </c>
      <c r="K34" s="48">
        <v>1949</v>
      </c>
      <c r="L34" s="9">
        <v>102</v>
      </c>
      <c r="M34" s="9">
        <v>2763</v>
      </c>
      <c r="N34" s="9">
        <v>808</v>
      </c>
      <c r="O34" s="9">
        <v>191</v>
      </c>
      <c r="P34" s="9">
        <v>29</v>
      </c>
      <c r="Q34" s="9">
        <v>107</v>
      </c>
      <c r="R34" s="9">
        <v>11</v>
      </c>
      <c r="S34" s="47">
        <v>8</v>
      </c>
      <c r="T34" s="48">
        <v>1364</v>
      </c>
      <c r="U34" s="9">
        <v>207</v>
      </c>
      <c r="V34" s="9">
        <v>2595</v>
      </c>
      <c r="W34" s="9">
        <v>1453</v>
      </c>
      <c r="X34" s="9">
        <v>104</v>
      </c>
      <c r="Y34" s="9">
        <v>17</v>
      </c>
      <c r="Z34" s="47">
        <v>228</v>
      </c>
      <c r="AA34" s="48">
        <v>1364</v>
      </c>
      <c r="AB34" s="9">
        <v>156</v>
      </c>
      <c r="AC34" s="9">
        <v>2238</v>
      </c>
      <c r="AD34" s="9">
        <v>202</v>
      </c>
      <c r="AE34" s="9">
        <v>1452</v>
      </c>
      <c r="AF34" s="9">
        <v>207</v>
      </c>
      <c r="AG34" s="9">
        <v>104</v>
      </c>
      <c r="AH34" s="9">
        <v>17</v>
      </c>
      <c r="AI34" s="72">
        <v>228</v>
      </c>
    </row>
    <row r="35" spans="1:35" x14ac:dyDescent="0.2">
      <c r="A35" s="7" t="s">
        <v>31</v>
      </c>
      <c r="B35" s="54">
        <v>775</v>
      </c>
      <c r="C35" s="54">
        <v>327</v>
      </c>
      <c r="D35" s="17">
        <v>0</v>
      </c>
      <c r="E35" s="17">
        <v>379</v>
      </c>
      <c r="F35" s="17">
        <v>45</v>
      </c>
      <c r="G35" s="17">
        <v>22</v>
      </c>
      <c r="H35" s="17">
        <v>1</v>
      </c>
      <c r="I35" s="17">
        <v>1</v>
      </c>
      <c r="J35" s="43">
        <v>0</v>
      </c>
      <c r="K35" s="54">
        <v>327</v>
      </c>
      <c r="L35" s="17">
        <v>1</v>
      </c>
      <c r="M35" s="17">
        <v>337</v>
      </c>
      <c r="N35" s="17">
        <v>86</v>
      </c>
      <c r="O35" s="17">
        <v>22</v>
      </c>
      <c r="P35" s="17">
        <v>0</v>
      </c>
      <c r="Q35" s="17">
        <v>0</v>
      </c>
      <c r="R35" s="17">
        <v>2</v>
      </c>
      <c r="S35" s="43">
        <v>0</v>
      </c>
      <c r="T35" s="54">
        <v>269</v>
      </c>
      <c r="U35" s="17">
        <v>13</v>
      </c>
      <c r="V35" s="17">
        <v>288</v>
      </c>
      <c r="W35" s="17">
        <v>184</v>
      </c>
      <c r="X35" s="17">
        <v>1</v>
      </c>
      <c r="Y35" s="17">
        <v>5</v>
      </c>
      <c r="Z35" s="43">
        <v>15</v>
      </c>
      <c r="AA35" s="54">
        <v>269</v>
      </c>
      <c r="AB35" s="17">
        <v>2</v>
      </c>
      <c r="AC35" s="17">
        <v>272</v>
      </c>
      <c r="AD35" s="17">
        <v>15</v>
      </c>
      <c r="AE35" s="17">
        <v>183</v>
      </c>
      <c r="AF35" s="17">
        <v>13</v>
      </c>
      <c r="AG35" s="17">
        <v>1</v>
      </c>
      <c r="AH35" s="17">
        <v>5</v>
      </c>
      <c r="AI35" s="73">
        <v>15</v>
      </c>
    </row>
    <row r="36" spans="1:35" x14ac:dyDescent="0.2">
      <c r="A36" s="7" t="s">
        <v>32</v>
      </c>
      <c r="B36" s="54">
        <v>1572</v>
      </c>
      <c r="C36" s="54">
        <v>553</v>
      </c>
      <c r="D36" s="17">
        <v>3</v>
      </c>
      <c r="E36" s="17">
        <v>941</v>
      </c>
      <c r="F36" s="17">
        <v>18</v>
      </c>
      <c r="G36" s="17">
        <v>26</v>
      </c>
      <c r="H36" s="17">
        <v>31</v>
      </c>
      <c r="I36" s="17">
        <v>0</v>
      </c>
      <c r="J36" s="43">
        <v>0</v>
      </c>
      <c r="K36" s="54">
        <v>553</v>
      </c>
      <c r="L36" s="17">
        <v>78</v>
      </c>
      <c r="M36" s="17">
        <v>836</v>
      </c>
      <c r="N36" s="17">
        <v>44</v>
      </c>
      <c r="O36" s="17">
        <v>26</v>
      </c>
      <c r="P36" s="17">
        <v>3</v>
      </c>
      <c r="Q36" s="17">
        <v>31</v>
      </c>
      <c r="R36" s="17">
        <v>1</v>
      </c>
      <c r="S36" s="43">
        <v>0</v>
      </c>
      <c r="T36" s="54">
        <v>359</v>
      </c>
      <c r="U36" s="17">
        <v>59</v>
      </c>
      <c r="V36" s="17">
        <v>826</v>
      </c>
      <c r="W36" s="17">
        <v>300</v>
      </c>
      <c r="X36" s="17">
        <v>28</v>
      </c>
      <c r="Y36" s="17">
        <v>0</v>
      </c>
      <c r="Z36" s="43">
        <v>0</v>
      </c>
      <c r="AA36" s="54">
        <v>359</v>
      </c>
      <c r="AB36" s="17">
        <v>82</v>
      </c>
      <c r="AC36" s="17">
        <v>728</v>
      </c>
      <c r="AD36" s="17">
        <v>16</v>
      </c>
      <c r="AE36" s="17">
        <v>300</v>
      </c>
      <c r="AF36" s="17">
        <v>59</v>
      </c>
      <c r="AG36" s="17">
        <v>28</v>
      </c>
      <c r="AH36" s="17">
        <v>0</v>
      </c>
      <c r="AI36" s="73">
        <v>0</v>
      </c>
    </row>
    <row r="37" spans="1:35" x14ac:dyDescent="0.2">
      <c r="A37" s="7" t="s">
        <v>33</v>
      </c>
      <c r="B37" s="54">
        <v>464</v>
      </c>
      <c r="C37" s="54">
        <v>205</v>
      </c>
      <c r="D37" s="17">
        <v>2</v>
      </c>
      <c r="E37" s="17">
        <v>196</v>
      </c>
      <c r="F37" s="17">
        <v>54</v>
      </c>
      <c r="G37" s="17">
        <v>7</v>
      </c>
      <c r="H37" s="17">
        <v>0</v>
      </c>
      <c r="I37" s="17">
        <v>0</v>
      </c>
      <c r="J37" s="43">
        <v>0</v>
      </c>
      <c r="K37" s="54">
        <v>205</v>
      </c>
      <c r="L37" s="17">
        <v>0</v>
      </c>
      <c r="M37" s="17">
        <v>182</v>
      </c>
      <c r="N37" s="17">
        <v>68</v>
      </c>
      <c r="O37" s="17">
        <v>7</v>
      </c>
      <c r="P37" s="17">
        <v>2</v>
      </c>
      <c r="Q37" s="17">
        <v>0</v>
      </c>
      <c r="R37" s="17">
        <v>0</v>
      </c>
      <c r="S37" s="43">
        <v>0</v>
      </c>
      <c r="T37" s="54">
        <v>158</v>
      </c>
      <c r="U37" s="17">
        <v>28</v>
      </c>
      <c r="V37" s="17">
        <v>162</v>
      </c>
      <c r="W37" s="17">
        <v>70</v>
      </c>
      <c r="X37" s="17">
        <v>0</v>
      </c>
      <c r="Y37" s="17">
        <v>0</v>
      </c>
      <c r="Z37" s="43">
        <v>46</v>
      </c>
      <c r="AA37" s="54">
        <v>158</v>
      </c>
      <c r="AB37" s="17">
        <v>0</v>
      </c>
      <c r="AC37" s="17">
        <v>150</v>
      </c>
      <c r="AD37" s="17">
        <v>12</v>
      </c>
      <c r="AE37" s="17">
        <v>70</v>
      </c>
      <c r="AF37" s="17">
        <v>28</v>
      </c>
      <c r="AG37" s="17">
        <v>0</v>
      </c>
      <c r="AH37" s="17">
        <v>0</v>
      </c>
      <c r="AI37" s="73">
        <v>46</v>
      </c>
    </row>
    <row r="38" spans="1:35" x14ac:dyDescent="0.2">
      <c r="A38" s="7" t="s">
        <v>34</v>
      </c>
      <c r="B38" s="54">
        <v>618</v>
      </c>
      <c r="C38" s="54">
        <v>265</v>
      </c>
      <c r="D38" s="17">
        <v>12</v>
      </c>
      <c r="E38" s="17">
        <v>315</v>
      </c>
      <c r="F38" s="17">
        <v>18</v>
      </c>
      <c r="G38" s="17">
        <v>6</v>
      </c>
      <c r="H38" s="17">
        <v>0</v>
      </c>
      <c r="I38" s="17">
        <v>2</v>
      </c>
      <c r="J38" s="43">
        <v>0</v>
      </c>
      <c r="K38" s="54">
        <v>265</v>
      </c>
      <c r="L38" s="17">
        <v>0</v>
      </c>
      <c r="M38" s="17">
        <v>298</v>
      </c>
      <c r="N38" s="17">
        <v>35</v>
      </c>
      <c r="O38" s="17">
        <v>6</v>
      </c>
      <c r="P38" s="17">
        <v>12</v>
      </c>
      <c r="Q38" s="17">
        <v>0</v>
      </c>
      <c r="R38" s="17">
        <v>2</v>
      </c>
      <c r="S38" s="43">
        <v>0</v>
      </c>
      <c r="T38" s="54">
        <v>150</v>
      </c>
      <c r="U38" s="17">
        <v>36</v>
      </c>
      <c r="V38" s="17">
        <v>234</v>
      </c>
      <c r="W38" s="17">
        <v>195</v>
      </c>
      <c r="X38" s="17">
        <v>0</v>
      </c>
      <c r="Y38" s="17">
        <v>3</v>
      </c>
      <c r="Z38" s="43">
        <v>0</v>
      </c>
      <c r="AA38" s="54">
        <v>150</v>
      </c>
      <c r="AB38" s="17">
        <v>0</v>
      </c>
      <c r="AC38" s="17">
        <v>226</v>
      </c>
      <c r="AD38" s="17">
        <v>8</v>
      </c>
      <c r="AE38" s="17">
        <v>195</v>
      </c>
      <c r="AF38" s="17">
        <v>36</v>
      </c>
      <c r="AG38" s="17">
        <v>0</v>
      </c>
      <c r="AH38" s="17">
        <v>3</v>
      </c>
      <c r="AI38" s="73">
        <v>0</v>
      </c>
    </row>
    <row r="39" spans="1:35" x14ac:dyDescent="0.2">
      <c r="A39" s="7" t="s">
        <v>35</v>
      </c>
      <c r="B39" s="54">
        <v>1403</v>
      </c>
      <c r="C39" s="54">
        <v>307</v>
      </c>
      <c r="D39" s="17">
        <v>2</v>
      </c>
      <c r="E39" s="17">
        <v>741</v>
      </c>
      <c r="F39" s="17">
        <v>186</v>
      </c>
      <c r="G39" s="17">
        <v>89</v>
      </c>
      <c r="H39" s="17">
        <v>76</v>
      </c>
      <c r="I39" s="17">
        <v>0</v>
      </c>
      <c r="J39" s="43">
        <v>2</v>
      </c>
      <c r="K39" s="54">
        <v>307</v>
      </c>
      <c r="L39" s="17">
        <v>20</v>
      </c>
      <c r="M39" s="17">
        <v>701</v>
      </c>
      <c r="N39" s="17">
        <v>204</v>
      </c>
      <c r="O39" s="17">
        <v>89</v>
      </c>
      <c r="P39" s="17">
        <v>2</v>
      </c>
      <c r="Q39" s="17">
        <v>76</v>
      </c>
      <c r="R39" s="17">
        <v>2</v>
      </c>
      <c r="S39" s="43">
        <v>2</v>
      </c>
      <c r="T39" s="54">
        <v>235</v>
      </c>
      <c r="U39" s="17">
        <v>14</v>
      </c>
      <c r="V39" s="17">
        <v>646</v>
      </c>
      <c r="W39" s="17">
        <v>384</v>
      </c>
      <c r="X39" s="17">
        <v>74</v>
      </c>
      <c r="Y39" s="17">
        <v>2</v>
      </c>
      <c r="Z39" s="43">
        <v>48</v>
      </c>
      <c r="AA39" s="54">
        <v>235</v>
      </c>
      <c r="AB39" s="17">
        <v>15</v>
      </c>
      <c r="AC39" s="17">
        <v>548</v>
      </c>
      <c r="AD39" s="17">
        <v>82</v>
      </c>
      <c r="AE39" s="17">
        <v>384</v>
      </c>
      <c r="AF39" s="17">
        <v>14</v>
      </c>
      <c r="AG39" s="17">
        <v>74</v>
      </c>
      <c r="AH39" s="17">
        <v>3</v>
      </c>
      <c r="AI39" s="73">
        <v>48</v>
      </c>
    </row>
    <row r="40" spans="1:35" x14ac:dyDescent="0.2">
      <c r="A40" s="7" t="s">
        <v>36</v>
      </c>
      <c r="B40" s="54">
        <v>479</v>
      </c>
      <c r="C40" s="54">
        <v>111</v>
      </c>
      <c r="D40" s="17">
        <v>3</v>
      </c>
      <c r="E40" s="17">
        <v>213</v>
      </c>
      <c r="F40" s="17">
        <v>136</v>
      </c>
      <c r="G40" s="17">
        <v>11</v>
      </c>
      <c r="H40" s="17">
        <v>0</v>
      </c>
      <c r="I40" s="17">
        <v>1</v>
      </c>
      <c r="J40" s="43">
        <v>4</v>
      </c>
      <c r="K40" s="54">
        <v>111</v>
      </c>
      <c r="L40" s="17">
        <v>2</v>
      </c>
      <c r="M40" s="17">
        <v>197</v>
      </c>
      <c r="N40" s="17">
        <v>151</v>
      </c>
      <c r="O40" s="17">
        <v>11</v>
      </c>
      <c r="P40" s="17">
        <v>3</v>
      </c>
      <c r="Q40" s="17">
        <v>0</v>
      </c>
      <c r="R40" s="17">
        <v>0</v>
      </c>
      <c r="S40" s="43">
        <v>4</v>
      </c>
      <c r="T40" s="54">
        <v>52</v>
      </c>
      <c r="U40" s="17">
        <v>26</v>
      </c>
      <c r="V40" s="17">
        <v>228</v>
      </c>
      <c r="W40" s="17">
        <v>134</v>
      </c>
      <c r="X40" s="17">
        <v>1</v>
      </c>
      <c r="Y40" s="17">
        <v>2</v>
      </c>
      <c r="Z40" s="43">
        <v>36</v>
      </c>
      <c r="AA40" s="54">
        <v>52</v>
      </c>
      <c r="AB40" s="17">
        <v>45</v>
      </c>
      <c r="AC40" s="17">
        <v>152</v>
      </c>
      <c r="AD40" s="17">
        <v>32</v>
      </c>
      <c r="AE40" s="17">
        <v>134</v>
      </c>
      <c r="AF40" s="17">
        <v>26</v>
      </c>
      <c r="AG40" s="17">
        <v>1</v>
      </c>
      <c r="AH40" s="17">
        <v>1</v>
      </c>
      <c r="AI40" s="73">
        <v>36</v>
      </c>
    </row>
    <row r="41" spans="1:35" x14ac:dyDescent="0.2">
      <c r="A41" s="7" t="s">
        <v>37</v>
      </c>
      <c r="B41" s="54">
        <v>657</v>
      </c>
      <c r="C41" s="54">
        <v>181</v>
      </c>
      <c r="D41" s="17">
        <v>7</v>
      </c>
      <c r="E41" s="17">
        <v>274</v>
      </c>
      <c r="F41" s="17">
        <v>159</v>
      </c>
      <c r="G41" s="17">
        <v>30</v>
      </c>
      <c r="H41" s="17">
        <v>0</v>
      </c>
      <c r="I41" s="17">
        <v>4</v>
      </c>
      <c r="J41" s="43">
        <v>2</v>
      </c>
      <c r="K41" s="54">
        <v>181</v>
      </c>
      <c r="L41" s="17">
        <v>1</v>
      </c>
      <c r="M41" s="17">
        <v>212</v>
      </c>
      <c r="N41" s="17">
        <v>220</v>
      </c>
      <c r="O41" s="17">
        <v>30</v>
      </c>
      <c r="P41" s="17">
        <v>7</v>
      </c>
      <c r="Q41" s="17">
        <v>0</v>
      </c>
      <c r="R41" s="17">
        <v>4</v>
      </c>
      <c r="S41" s="43">
        <v>2</v>
      </c>
      <c r="T41" s="54">
        <v>141</v>
      </c>
      <c r="U41" s="17">
        <v>31</v>
      </c>
      <c r="V41" s="17">
        <v>211</v>
      </c>
      <c r="W41" s="17">
        <v>186</v>
      </c>
      <c r="X41" s="17">
        <v>0</v>
      </c>
      <c r="Y41" s="17">
        <v>5</v>
      </c>
      <c r="Z41" s="43">
        <v>83</v>
      </c>
      <c r="AA41" s="54">
        <v>141</v>
      </c>
      <c r="AB41" s="17">
        <v>12</v>
      </c>
      <c r="AC41" s="17">
        <v>162</v>
      </c>
      <c r="AD41" s="17">
        <v>37</v>
      </c>
      <c r="AE41" s="17">
        <v>186</v>
      </c>
      <c r="AF41" s="17">
        <v>31</v>
      </c>
      <c r="AG41" s="17">
        <v>0</v>
      </c>
      <c r="AH41" s="17">
        <v>5</v>
      </c>
      <c r="AI41" s="73">
        <v>83</v>
      </c>
    </row>
    <row r="42" spans="1:35" x14ac:dyDescent="0.2">
      <c r="A42" s="6" t="str">
        <f>VLOOKUP("&lt;Zeilentitel_6&gt;",Uebersetzungen!$B$3:$E$140,Uebersetzungen!$B$2+1,FALSE)</f>
        <v>Region Landquart</v>
      </c>
      <c r="B42" s="48">
        <v>5956</v>
      </c>
      <c r="C42" s="48">
        <v>1839</v>
      </c>
      <c r="D42" s="9">
        <v>30</v>
      </c>
      <c r="E42" s="9">
        <v>3303</v>
      </c>
      <c r="F42" s="9">
        <v>511</v>
      </c>
      <c r="G42" s="9">
        <v>139</v>
      </c>
      <c r="H42" s="9">
        <v>87</v>
      </c>
      <c r="I42" s="9">
        <v>6</v>
      </c>
      <c r="J42" s="47">
        <v>41</v>
      </c>
      <c r="K42" s="48">
        <v>1839</v>
      </c>
      <c r="L42" s="9">
        <v>247</v>
      </c>
      <c r="M42" s="9">
        <v>2767</v>
      </c>
      <c r="N42" s="9">
        <v>799</v>
      </c>
      <c r="O42" s="9">
        <v>139</v>
      </c>
      <c r="P42" s="9">
        <v>30</v>
      </c>
      <c r="Q42" s="9">
        <v>85</v>
      </c>
      <c r="R42" s="9">
        <v>9</v>
      </c>
      <c r="S42" s="47">
        <v>41</v>
      </c>
      <c r="T42" s="48">
        <v>1406</v>
      </c>
      <c r="U42" s="9">
        <v>291</v>
      </c>
      <c r="V42" s="9">
        <v>2506</v>
      </c>
      <c r="W42" s="9">
        <v>1477</v>
      </c>
      <c r="X42" s="9">
        <v>54</v>
      </c>
      <c r="Y42" s="9">
        <v>40</v>
      </c>
      <c r="Z42" s="47">
        <v>182</v>
      </c>
      <c r="AA42" s="48">
        <v>1406</v>
      </c>
      <c r="AB42" s="9">
        <v>218</v>
      </c>
      <c r="AC42" s="9">
        <v>2025</v>
      </c>
      <c r="AD42" s="9">
        <v>264</v>
      </c>
      <c r="AE42" s="9">
        <v>1478</v>
      </c>
      <c r="AF42" s="9">
        <v>291</v>
      </c>
      <c r="AG42" s="9">
        <v>54</v>
      </c>
      <c r="AH42" s="9">
        <v>38</v>
      </c>
      <c r="AI42" s="72">
        <v>182</v>
      </c>
    </row>
    <row r="43" spans="1:35" x14ac:dyDescent="0.2">
      <c r="A43" s="7" t="s">
        <v>71</v>
      </c>
      <c r="B43" s="54">
        <v>814</v>
      </c>
      <c r="C43" s="54">
        <v>232</v>
      </c>
      <c r="D43" s="17">
        <v>3</v>
      </c>
      <c r="E43" s="17">
        <v>474</v>
      </c>
      <c r="F43" s="17">
        <v>91</v>
      </c>
      <c r="G43" s="17">
        <v>10</v>
      </c>
      <c r="H43" s="17">
        <v>0</v>
      </c>
      <c r="I43" s="17">
        <v>1</v>
      </c>
      <c r="J43" s="43">
        <v>3</v>
      </c>
      <c r="K43" s="54">
        <v>232</v>
      </c>
      <c r="L43" s="17">
        <v>8</v>
      </c>
      <c r="M43" s="17">
        <v>419</v>
      </c>
      <c r="N43" s="17">
        <v>139</v>
      </c>
      <c r="O43" s="17">
        <v>10</v>
      </c>
      <c r="P43" s="17">
        <v>3</v>
      </c>
      <c r="Q43" s="17">
        <v>0</v>
      </c>
      <c r="R43" s="17">
        <v>0</v>
      </c>
      <c r="S43" s="43">
        <v>3</v>
      </c>
      <c r="T43" s="54">
        <v>185</v>
      </c>
      <c r="U43" s="17">
        <v>31</v>
      </c>
      <c r="V43" s="17">
        <v>431</v>
      </c>
      <c r="W43" s="17">
        <v>133</v>
      </c>
      <c r="X43" s="17">
        <v>0</v>
      </c>
      <c r="Y43" s="17">
        <v>1</v>
      </c>
      <c r="Z43" s="43">
        <v>33</v>
      </c>
      <c r="AA43" s="54">
        <v>185</v>
      </c>
      <c r="AB43" s="17">
        <v>9</v>
      </c>
      <c r="AC43" s="17">
        <v>362</v>
      </c>
      <c r="AD43" s="17">
        <v>60</v>
      </c>
      <c r="AE43" s="17">
        <v>133</v>
      </c>
      <c r="AF43" s="17">
        <v>31</v>
      </c>
      <c r="AG43" s="17">
        <v>0</v>
      </c>
      <c r="AH43" s="17">
        <v>1</v>
      </c>
      <c r="AI43" s="73">
        <v>33</v>
      </c>
    </row>
    <row r="44" spans="1:35" x14ac:dyDescent="0.2">
      <c r="A44" s="7" t="s">
        <v>72</v>
      </c>
      <c r="B44" s="54">
        <v>810</v>
      </c>
      <c r="C44" s="54">
        <v>237</v>
      </c>
      <c r="D44" s="17">
        <v>3</v>
      </c>
      <c r="E44" s="17">
        <v>404</v>
      </c>
      <c r="F44" s="17">
        <v>129</v>
      </c>
      <c r="G44" s="17">
        <v>6</v>
      </c>
      <c r="H44" s="17">
        <v>1</v>
      </c>
      <c r="I44" s="17">
        <v>0</v>
      </c>
      <c r="J44" s="43">
        <v>30</v>
      </c>
      <c r="K44" s="54">
        <v>237</v>
      </c>
      <c r="L44" s="17">
        <v>5</v>
      </c>
      <c r="M44" s="17">
        <v>359</v>
      </c>
      <c r="N44" s="17">
        <v>169</v>
      </c>
      <c r="O44" s="17">
        <v>6</v>
      </c>
      <c r="P44" s="17">
        <v>3</v>
      </c>
      <c r="Q44" s="17">
        <v>1</v>
      </c>
      <c r="R44" s="17">
        <v>0</v>
      </c>
      <c r="S44" s="43">
        <v>30</v>
      </c>
      <c r="T44" s="54">
        <v>132</v>
      </c>
      <c r="U44" s="17">
        <v>26</v>
      </c>
      <c r="V44" s="17">
        <v>205</v>
      </c>
      <c r="W44" s="17">
        <v>358</v>
      </c>
      <c r="X44" s="17">
        <v>0</v>
      </c>
      <c r="Y44" s="17">
        <v>5</v>
      </c>
      <c r="Z44" s="43">
        <v>84</v>
      </c>
      <c r="AA44" s="54">
        <v>132</v>
      </c>
      <c r="AB44" s="17">
        <v>24</v>
      </c>
      <c r="AC44" s="17">
        <v>126</v>
      </c>
      <c r="AD44" s="17">
        <v>56</v>
      </c>
      <c r="AE44" s="17">
        <v>358</v>
      </c>
      <c r="AF44" s="17">
        <v>26</v>
      </c>
      <c r="AG44" s="17">
        <v>0</v>
      </c>
      <c r="AH44" s="17">
        <v>4</v>
      </c>
      <c r="AI44" s="73">
        <v>84</v>
      </c>
    </row>
    <row r="45" spans="1:35" x14ac:dyDescent="0.2">
      <c r="A45" s="7" t="s">
        <v>73</v>
      </c>
      <c r="B45" s="54">
        <v>831</v>
      </c>
      <c r="C45" s="54">
        <v>200</v>
      </c>
      <c r="D45" s="17">
        <v>1</v>
      </c>
      <c r="E45" s="17">
        <v>533</v>
      </c>
      <c r="F45" s="17">
        <v>41</v>
      </c>
      <c r="G45" s="17">
        <v>21</v>
      </c>
      <c r="H45" s="17">
        <v>34</v>
      </c>
      <c r="I45" s="17">
        <v>0</v>
      </c>
      <c r="J45" s="43">
        <v>1</v>
      </c>
      <c r="K45" s="54">
        <v>200</v>
      </c>
      <c r="L45" s="17">
        <v>1</v>
      </c>
      <c r="M45" s="17">
        <v>511</v>
      </c>
      <c r="N45" s="17">
        <v>61</v>
      </c>
      <c r="O45" s="17">
        <v>21</v>
      </c>
      <c r="P45" s="17">
        <v>1</v>
      </c>
      <c r="Q45" s="17">
        <v>31</v>
      </c>
      <c r="R45" s="17">
        <v>4</v>
      </c>
      <c r="S45" s="43">
        <v>1</v>
      </c>
      <c r="T45" s="54">
        <v>160</v>
      </c>
      <c r="U45" s="17">
        <v>0</v>
      </c>
      <c r="V45" s="17">
        <v>443</v>
      </c>
      <c r="W45" s="17">
        <v>168</v>
      </c>
      <c r="X45" s="17">
        <v>31</v>
      </c>
      <c r="Y45" s="17">
        <v>28</v>
      </c>
      <c r="Z45" s="43">
        <v>1</v>
      </c>
      <c r="AA45" s="54">
        <v>160</v>
      </c>
      <c r="AB45" s="17">
        <v>0</v>
      </c>
      <c r="AC45" s="17">
        <v>421</v>
      </c>
      <c r="AD45" s="17">
        <v>22</v>
      </c>
      <c r="AE45" s="17">
        <v>168</v>
      </c>
      <c r="AF45" s="17">
        <v>0</v>
      </c>
      <c r="AG45" s="17">
        <v>31</v>
      </c>
      <c r="AH45" s="17">
        <v>28</v>
      </c>
      <c r="AI45" s="73">
        <v>1</v>
      </c>
    </row>
    <row r="46" spans="1:35" x14ac:dyDescent="0.2">
      <c r="A46" s="7" t="s">
        <v>74</v>
      </c>
      <c r="B46" s="54">
        <v>246</v>
      </c>
      <c r="C46" s="54">
        <v>88</v>
      </c>
      <c r="D46" s="17">
        <v>2</v>
      </c>
      <c r="E46" s="17">
        <v>107</v>
      </c>
      <c r="F46" s="17">
        <v>28</v>
      </c>
      <c r="G46" s="17">
        <v>1</v>
      </c>
      <c r="H46" s="17">
        <v>19</v>
      </c>
      <c r="I46" s="17">
        <v>0</v>
      </c>
      <c r="J46" s="43">
        <v>1</v>
      </c>
      <c r="K46" s="54">
        <v>88</v>
      </c>
      <c r="L46" s="17">
        <v>1</v>
      </c>
      <c r="M46" s="17">
        <v>83</v>
      </c>
      <c r="N46" s="17">
        <v>51</v>
      </c>
      <c r="O46" s="17">
        <v>1</v>
      </c>
      <c r="P46" s="17">
        <v>2</v>
      </c>
      <c r="Q46" s="17">
        <v>19</v>
      </c>
      <c r="R46" s="17">
        <v>0</v>
      </c>
      <c r="S46" s="43">
        <v>1</v>
      </c>
      <c r="T46" s="54">
        <v>68</v>
      </c>
      <c r="U46" s="17">
        <v>3</v>
      </c>
      <c r="V46" s="17">
        <v>86</v>
      </c>
      <c r="W46" s="17">
        <v>74</v>
      </c>
      <c r="X46" s="17">
        <v>8</v>
      </c>
      <c r="Y46" s="17">
        <v>0</v>
      </c>
      <c r="Z46" s="43">
        <v>7</v>
      </c>
      <c r="AA46" s="54">
        <v>68</v>
      </c>
      <c r="AB46" s="17">
        <v>1</v>
      </c>
      <c r="AC46" s="17">
        <v>64</v>
      </c>
      <c r="AD46" s="17">
        <v>21</v>
      </c>
      <c r="AE46" s="17">
        <v>74</v>
      </c>
      <c r="AF46" s="17">
        <v>3</v>
      </c>
      <c r="AG46" s="17">
        <v>8</v>
      </c>
      <c r="AH46" s="17">
        <v>0</v>
      </c>
      <c r="AI46" s="73">
        <v>7</v>
      </c>
    </row>
    <row r="47" spans="1:35" x14ac:dyDescent="0.2">
      <c r="A47" s="7" t="s">
        <v>75</v>
      </c>
      <c r="B47" s="54">
        <v>279</v>
      </c>
      <c r="C47" s="54">
        <v>81</v>
      </c>
      <c r="D47" s="17">
        <v>2</v>
      </c>
      <c r="E47" s="17">
        <v>133</v>
      </c>
      <c r="F47" s="17">
        <v>48</v>
      </c>
      <c r="G47" s="17">
        <v>8</v>
      </c>
      <c r="H47" s="17">
        <v>0</v>
      </c>
      <c r="I47" s="17">
        <v>2</v>
      </c>
      <c r="J47" s="43">
        <v>5</v>
      </c>
      <c r="K47" s="54">
        <v>81</v>
      </c>
      <c r="L47" s="17">
        <v>2</v>
      </c>
      <c r="M47" s="17">
        <v>124</v>
      </c>
      <c r="N47" s="17">
        <v>55</v>
      </c>
      <c r="O47" s="17">
        <v>8</v>
      </c>
      <c r="P47" s="17">
        <v>2</v>
      </c>
      <c r="Q47" s="17">
        <v>0</v>
      </c>
      <c r="R47" s="17">
        <v>2</v>
      </c>
      <c r="S47" s="43">
        <v>5</v>
      </c>
      <c r="T47" s="54">
        <v>55</v>
      </c>
      <c r="U47" s="17">
        <v>11</v>
      </c>
      <c r="V47" s="17">
        <v>125</v>
      </c>
      <c r="W47" s="17">
        <v>69</v>
      </c>
      <c r="X47" s="17">
        <v>1</v>
      </c>
      <c r="Y47" s="17">
        <v>5</v>
      </c>
      <c r="Z47" s="43">
        <v>13</v>
      </c>
      <c r="AA47" s="54">
        <v>55</v>
      </c>
      <c r="AB47" s="17">
        <v>2</v>
      </c>
      <c r="AC47" s="17">
        <v>111</v>
      </c>
      <c r="AD47" s="17">
        <v>12</v>
      </c>
      <c r="AE47" s="17">
        <v>70</v>
      </c>
      <c r="AF47" s="17">
        <v>11</v>
      </c>
      <c r="AG47" s="17">
        <v>1</v>
      </c>
      <c r="AH47" s="17">
        <v>4</v>
      </c>
      <c r="AI47" s="73">
        <v>13</v>
      </c>
    </row>
    <row r="48" spans="1:35" x14ac:dyDescent="0.2">
      <c r="A48" s="7" t="s">
        <v>76</v>
      </c>
      <c r="B48" s="54">
        <v>762</v>
      </c>
      <c r="C48" s="54">
        <v>317</v>
      </c>
      <c r="D48" s="17">
        <v>3</v>
      </c>
      <c r="E48" s="17">
        <v>335</v>
      </c>
      <c r="F48" s="17">
        <v>63</v>
      </c>
      <c r="G48" s="17">
        <v>23</v>
      </c>
      <c r="H48" s="17">
        <v>20</v>
      </c>
      <c r="I48" s="17">
        <v>1</v>
      </c>
      <c r="J48" s="43">
        <v>0</v>
      </c>
      <c r="K48" s="54">
        <v>317</v>
      </c>
      <c r="L48" s="17">
        <v>1</v>
      </c>
      <c r="M48" s="17">
        <v>277</v>
      </c>
      <c r="N48" s="17">
        <v>119</v>
      </c>
      <c r="O48" s="17">
        <v>23</v>
      </c>
      <c r="P48" s="17">
        <v>3</v>
      </c>
      <c r="Q48" s="17">
        <v>21</v>
      </c>
      <c r="R48" s="17">
        <v>1</v>
      </c>
      <c r="S48" s="43">
        <v>0</v>
      </c>
      <c r="T48" s="54">
        <v>195</v>
      </c>
      <c r="U48" s="17">
        <v>87</v>
      </c>
      <c r="V48" s="17">
        <v>245</v>
      </c>
      <c r="W48" s="17">
        <v>193</v>
      </c>
      <c r="X48" s="17">
        <v>8</v>
      </c>
      <c r="Y48" s="17">
        <v>0</v>
      </c>
      <c r="Z48" s="43">
        <v>34</v>
      </c>
      <c r="AA48" s="54">
        <v>195</v>
      </c>
      <c r="AB48" s="17">
        <v>2</v>
      </c>
      <c r="AC48" s="17">
        <v>212</v>
      </c>
      <c r="AD48" s="17">
        <v>31</v>
      </c>
      <c r="AE48" s="17">
        <v>193</v>
      </c>
      <c r="AF48" s="17">
        <v>87</v>
      </c>
      <c r="AG48" s="17">
        <v>8</v>
      </c>
      <c r="AH48" s="17">
        <v>0</v>
      </c>
      <c r="AI48" s="73">
        <v>34</v>
      </c>
    </row>
    <row r="49" spans="1:35" x14ac:dyDescent="0.2">
      <c r="A49" s="7" t="s">
        <v>77</v>
      </c>
      <c r="B49" s="54">
        <v>626</v>
      </c>
      <c r="C49" s="54">
        <v>182</v>
      </c>
      <c r="D49" s="17">
        <v>11</v>
      </c>
      <c r="E49" s="17">
        <v>360</v>
      </c>
      <c r="F49" s="17">
        <v>41</v>
      </c>
      <c r="G49" s="17">
        <v>28</v>
      </c>
      <c r="H49" s="17">
        <v>3</v>
      </c>
      <c r="I49" s="17">
        <v>1</v>
      </c>
      <c r="J49" s="43">
        <v>0</v>
      </c>
      <c r="K49" s="54">
        <v>182</v>
      </c>
      <c r="L49" s="17">
        <v>0</v>
      </c>
      <c r="M49" s="17">
        <v>319</v>
      </c>
      <c r="N49" s="17">
        <v>82</v>
      </c>
      <c r="O49" s="17">
        <v>28</v>
      </c>
      <c r="P49" s="17">
        <v>11</v>
      </c>
      <c r="Q49" s="17">
        <v>3</v>
      </c>
      <c r="R49" s="17">
        <v>1</v>
      </c>
      <c r="S49" s="43">
        <v>0</v>
      </c>
      <c r="T49" s="54">
        <v>167</v>
      </c>
      <c r="U49" s="17">
        <v>37</v>
      </c>
      <c r="V49" s="17">
        <v>263</v>
      </c>
      <c r="W49" s="17">
        <v>157</v>
      </c>
      <c r="X49" s="17">
        <v>1</v>
      </c>
      <c r="Y49" s="17">
        <v>1</v>
      </c>
      <c r="Z49" s="43">
        <v>0</v>
      </c>
      <c r="AA49" s="54">
        <v>167</v>
      </c>
      <c r="AB49" s="17">
        <v>0</v>
      </c>
      <c r="AC49" s="17">
        <v>235</v>
      </c>
      <c r="AD49" s="17">
        <v>28</v>
      </c>
      <c r="AE49" s="17">
        <v>157</v>
      </c>
      <c r="AF49" s="17">
        <v>37</v>
      </c>
      <c r="AG49" s="17">
        <v>1</v>
      </c>
      <c r="AH49" s="17">
        <v>1</v>
      </c>
      <c r="AI49" s="73">
        <v>0</v>
      </c>
    </row>
    <row r="50" spans="1:35" x14ac:dyDescent="0.2">
      <c r="A50" s="7" t="s">
        <v>78</v>
      </c>
      <c r="B50" s="54">
        <v>1588</v>
      </c>
      <c r="C50" s="54">
        <v>502</v>
      </c>
      <c r="D50" s="17">
        <v>5</v>
      </c>
      <c r="E50" s="17">
        <v>957</v>
      </c>
      <c r="F50" s="17">
        <v>70</v>
      </c>
      <c r="G50" s="17">
        <v>42</v>
      </c>
      <c r="H50" s="17">
        <v>10</v>
      </c>
      <c r="I50" s="17">
        <v>1</v>
      </c>
      <c r="J50" s="43">
        <v>1</v>
      </c>
      <c r="K50" s="54">
        <v>502</v>
      </c>
      <c r="L50" s="17">
        <v>229</v>
      </c>
      <c r="M50" s="17">
        <v>675</v>
      </c>
      <c r="N50" s="17">
        <v>123</v>
      </c>
      <c r="O50" s="17">
        <v>42</v>
      </c>
      <c r="P50" s="17">
        <v>5</v>
      </c>
      <c r="Q50" s="17">
        <v>10</v>
      </c>
      <c r="R50" s="17">
        <v>1</v>
      </c>
      <c r="S50" s="43">
        <v>1</v>
      </c>
      <c r="T50" s="54">
        <v>444</v>
      </c>
      <c r="U50" s="17">
        <v>96</v>
      </c>
      <c r="V50" s="17">
        <v>708</v>
      </c>
      <c r="W50" s="17">
        <v>325</v>
      </c>
      <c r="X50" s="17">
        <v>5</v>
      </c>
      <c r="Y50" s="17">
        <v>0</v>
      </c>
      <c r="Z50" s="43">
        <v>10</v>
      </c>
      <c r="AA50" s="54">
        <v>444</v>
      </c>
      <c r="AB50" s="17">
        <v>180</v>
      </c>
      <c r="AC50" s="17">
        <v>494</v>
      </c>
      <c r="AD50" s="17">
        <v>34</v>
      </c>
      <c r="AE50" s="17">
        <v>325</v>
      </c>
      <c r="AF50" s="17">
        <v>96</v>
      </c>
      <c r="AG50" s="17">
        <v>5</v>
      </c>
      <c r="AH50" s="17">
        <v>0</v>
      </c>
      <c r="AI50" s="73">
        <v>10</v>
      </c>
    </row>
    <row r="51" spans="1:35" x14ac:dyDescent="0.2">
      <c r="A51" s="6" t="str">
        <f>VLOOKUP("&lt;Zeilentitel_7&gt;",Uebersetzungen!$B$3:$E$140,Uebersetzungen!$B$2+1,FALSE)</f>
        <v>Region Maloja</v>
      </c>
      <c r="B51" s="48">
        <v>6109</v>
      </c>
      <c r="C51" s="48">
        <v>643</v>
      </c>
      <c r="D51" s="9">
        <v>6</v>
      </c>
      <c r="E51" s="9">
        <v>3871</v>
      </c>
      <c r="F51" s="9">
        <v>716</v>
      </c>
      <c r="G51" s="9">
        <v>666</v>
      </c>
      <c r="H51" s="9">
        <v>43</v>
      </c>
      <c r="I51" s="9">
        <v>13</v>
      </c>
      <c r="J51" s="47">
        <v>151</v>
      </c>
      <c r="K51" s="48">
        <v>643</v>
      </c>
      <c r="L51" s="9">
        <v>11</v>
      </c>
      <c r="M51" s="9">
        <v>3689</v>
      </c>
      <c r="N51" s="9">
        <v>873</v>
      </c>
      <c r="O51" s="9">
        <v>667</v>
      </c>
      <c r="P51" s="9">
        <v>6</v>
      </c>
      <c r="Q51" s="9">
        <v>46</v>
      </c>
      <c r="R51" s="9">
        <v>23</v>
      </c>
      <c r="S51" s="47">
        <v>151</v>
      </c>
      <c r="T51" s="48">
        <v>561</v>
      </c>
      <c r="U51" s="9">
        <v>66</v>
      </c>
      <c r="V51" s="9">
        <v>3728</v>
      </c>
      <c r="W51" s="9">
        <v>1477</v>
      </c>
      <c r="X51" s="9">
        <v>23</v>
      </c>
      <c r="Y51" s="9">
        <v>49</v>
      </c>
      <c r="Z51" s="47">
        <v>205</v>
      </c>
      <c r="AA51" s="48">
        <v>561</v>
      </c>
      <c r="AB51" s="9">
        <v>13</v>
      </c>
      <c r="AC51" s="9">
        <v>3359</v>
      </c>
      <c r="AD51" s="9">
        <v>367</v>
      </c>
      <c r="AE51" s="9">
        <v>1478</v>
      </c>
      <c r="AF51" s="9">
        <v>66</v>
      </c>
      <c r="AG51" s="9">
        <v>24</v>
      </c>
      <c r="AH51" s="9">
        <v>36</v>
      </c>
      <c r="AI51" s="72">
        <v>205</v>
      </c>
    </row>
    <row r="52" spans="1:35" x14ac:dyDescent="0.2">
      <c r="A52" s="7" t="s">
        <v>42</v>
      </c>
      <c r="B52" s="54">
        <v>213</v>
      </c>
      <c r="C52" s="54">
        <v>25</v>
      </c>
      <c r="D52" s="17">
        <v>0</v>
      </c>
      <c r="E52" s="17">
        <v>151</v>
      </c>
      <c r="F52" s="17">
        <v>25</v>
      </c>
      <c r="G52" s="17">
        <v>12</v>
      </c>
      <c r="H52" s="17">
        <v>0</v>
      </c>
      <c r="I52" s="17">
        <v>0</v>
      </c>
      <c r="J52" s="43">
        <v>0</v>
      </c>
      <c r="K52" s="54">
        <v>25</v>
      </c>
      <c r="L52" s="17">
        <v>0</v>
      </c>
      <c r="M52" s="17">
        <v>146</v>
      </c>
      <c r="N52" s="17">
        <v>30</v>
      </c>
      <c r="O52" s="17">
        <v>12</v>
      </c>
      <c r="P52" s="17">
        <v>0</v>
      </c>
      <c r="Q52" s="17">
        <v>0</v>
      </c>
      <c r="R52" s="17">
        <v>0</v>
      </c>
      <c r="S52" s="43">
        <v>0</v>
      </c>
      <c r="T52" s="54">
        <v>24</v>
      </c>
      <c r="U52" s="17">
        <v>4</v>
      </c>
      <c r="V52" s="17">
        <v>147</v>
      </c>
      <c r="W52" s="17">
        <v>37</v>
      </c>
      <c r="X52" s="17">
        <v>0</v>
      </c>
      <c r="Y52" s="17">
        <v>0</v>
      </c>
      <c r="Z52" s="43">
        <v>1</v>
      </c>
      <c r="AA52" s="54">
        <v>24</v>
      </c>
      <c r="AB52" s="17">
        <v>0</v>
      </c>
      <c r="AC52" s="17">
        <v>132</v>
      </c>
      <c r="AD52" s="17">
        <v>15</v>
      </c>
      <c r="AE52" s="17">
        <v>37</v>
      </c>
      <c r="AF52" s="17">
        <v>4</v>
      </c>
      <c r="AG52" s="17">
        <v>0</v>
      </c>
      <c r="AH52" s="17">
        <v>0</v>
      </c>
      <c r="AI52" s="73">
        <v>1</v>
      </c>
    </row>
    <row r="53" spans="1:35" x14ac:dyDescent="0.2">
      <c r="A53" s="7" t="s">
        <v>43</v>
      </c>
      <c r="B53" s="54">
        <v>486</v>
      </c>
      <c r="C53" s="54">
        <v>37</v>
      </c>
      <c r="D53" s="17">
        <v>1</v>
      </c>
      <c r="E53" s="17">
        <v>401</v>
      </c>
      <c r="F53" s="17">
        <v>6</v>
      </c>
      <c r="G53" s="17">
        <v>28</v>
      </c>
      <c r="H53" s="17">
        <v>7</v>
      </c>
      <c r="I53" s="17">
        <v>4</v>
      </c>
      <c r="J53" s="43">
        <v>2</v>
      </c>
      <c r="K53" s="54">
        <v>37</v>
      </c>
      <c r="L53" s="17">
        <v>1</v>
      </c>
      <c r="M53" s="17">
        <v>393</v>
      </c>
      <c r="N53" s="17">
        <v>10</v>
      </c>
      <c r="O53" s="17">
        <v>29</v>
      </c>
      <c r="P53" s="17">
        <v>1</v>
      </c>
      <c r="Q53" s="17">
        <v>7</v>
      </c>
      <c r="R53" s="17">
        <v>6</v>
      </c>
      <c r="S53" s="43">
        <v>2</v>
      </c>
      <c r="T53" s="54">
        <v>24</v>
      </c>
      <c r="U53" s="17">
        <v>8</v>
      </c>
      <c r="V53" s="17">
        <v>359</v>
      </c>
      <c r="W53" s="17">
        <v>64</v>
      </c>
      <c r="X53" s="17">
        <v>3</v>
      </c>
      <c r="Y53" s="17">
        <v>26</v>
      </c>
      <c r="Z53" s="43">
        <v>2</v>
      </c>
      <c r="AA53" s="54">
        <v>24</v>
      </c>
      <c r="AB53" s="17">
        <v>1</v>
      </c>
      <c r="AC53" s="17">
        <v>354</v>
      </c>
      <c r="AD53" s="17">
        <v>4</v>
      </c>
      <c r="AE53" s="17">
        <v>64</v>
      </c>
      <c r="AF53" s="17">
        <v>8</v>
      </c>
      <c r="AG53" s="17">
        <v>3</v>
      </c>
      <c r="AH53" s="17">
        <v>26</v>
      </c>
      <c r="AI53" s="73">
        <v>2</v>
      </c>
    </row>
    <row r="54" spans="1:35" x14ac:dyDescent="0.2">
      <c r="A54" s="7" t="s">
        <v>44</v>
      </c>
      <c r="B54" s="54">
        <v>111</v>
      </c>
      <c r="C54" s="54">
        <v>7</v>
      </c>
      <c r="D54" s="17">
        <v>0</v>
      </c>
      <c r="E54" s="17">
        <v>89</v>
      </c>
      <c r="F54" s="17">
        <v>11</v>
      </c>
      <c r="G54" s="17">
        <v>4</v>
      </c>
      <c r="H54" s="17">
        <v>0</v>
      </c>
      <c r="I54" s="17">
        <v>0</v>
      </c>
      <c r="J54" s="43">
        <v>0</v>
      </c>
      <c r="K54" s="54">
        <v>7</v>
      </c>
      <c r="L54" s="17">
        <v>0</v>
      </c>
      <c r="M54" s="17">
        <v>89</v>
      </c>
      <c r="N54" s="17">
        <v>11</v>
      </c>
      <c r="O54" s="17">
        <v>4</v>
      </c>
      <c r="P54" s="17">
        <v>0</v>
      </c>
      <c r="Q54" s="17">
        <v>0</v>
      </c>
      <c r="R54" s="17">
        <v>0</v>
      </c>
      <c r="S54" s="43">
        <v>0</v>
      </c>
      <c r="T54" s="54">
        <v>2</v>
      </c>
      <c r="U54" s="17">
        <v>1</v>
      </c>
      <c r="V54" s="17">
        <v>82</v>
      </c>
      <c r="W54" s="17">
        <v>26</v>
      </c>
      <c r="X54" s="17">
        <v>0</v>
      </c>
      <c r="Y54" s="17">
        <v>0</v>
      </c>
      <c r="Z54" s="43">
        <v>0</v>
      </c>
      <c r="AA54" s="54">
        <v>2</v>
      </c>
      <c r="AB54" s="17">
        <v>0</v>
      </c>
      <c r="AC54" s="17">
        <v>78</v>
      </c>
      <c r="AD54" s="17">
        <v>4</v>
      </c>
      <c r="AE54" s="17">
        <v>26</v>
      </c>
      <c r="AF54" s="17">
        <v>1</v>
      </c>
      <c r="AG54" s="17">
        <v>0</v>
      </c>
      <c r="AH54" s="17">
        <v>0</v>
      </c>
      <c r="AI54" s="73">
        <v>0</v>
      </c>
    </row>
    <row r="55" spans="1:35" x14ac:dyDescent="0.2">
      <c r="A55" s="7" t="s">
        <v>45</v>
      </c>
      <c r="B55" s="54">
        <v>536</v>
      </c>
      <c r="C55" s="54">
        <v>91</v>
      </c>
      <c r="D55" s="17">
        <v>1</v>
      </c>
      <c r="E55" s="17">
        <v>422</v>
      </c>
      <c r="F55" s="17">
        <v>7</v>
      </c>
      <c r="G55" s="17">
        <v>14</v>
      </c>
      <c r="H55" s="17">
        <v>0</v>
      </c>
      <c r="I55" s="17">
        <v>1</v>
      </c>
      <c r="J55" s="43">
        <v>0</v>
      </c>
      <c r="K55" s="54">
        <v>91</v>
      </c>
      <c r="L55" s="17">
        <v>1</v>
      </c>
      <c r="M55" s="17">
        <v>410</v>
      </c>
      <c r="N55" s="17">
        <v>19</v>
      </c>
      <c r="O55" s="17">
        <v>14</v>
      </c>
      <c r="P55" s="17">
        <v>1</v>
      </c>
      <c r="Q55" s="17">
        <v>0</v>
      </c>
      <c r="R55" s="17">
        <v>0</v>
      </c>
      <c r="S55" s="43">
        <v>0</v>
      </c>
      <c r="T55" s="54">
        <v>86</v>
      </c>
      <c r="U55" s="17">
        <v>17</v>
      </c>
      <c r="V55" s="17">
        <v>381</v>
      </c>
      <c r="W55" s="17">
        <v>48</v>
      </c>
      <c r="X55" s="17">
        <v>0</v>
      </c>
      <c r="Y55" s="17">
        <v>1</v>
      </c>
      <c r="Z55" s="43">
        <v>3</v>
      </c>
      <c r="AA55" s="54">
        <v>86</v>
      </c>
      <c r="AB55" s="17">
        <v>1</v>
      </c>
      <c r="AC55" s="17">
        <v>370</v>
      </c>
      <c r="AD55" s="17">
        <v>12</v>
      </c>
      <c r="AE55" s="17">
        <v>47</v>
      </c>
      <c r="AF55" s="17">
        <v>17</v>
      </c>
      <c r="AG55" s="17">
        <v>0</v>
      </c>
      <c r="AH55" s="17">
        <v>0</v>
      </c>
      <c r="AI55" s="73">
        <v>3</v>
      </c>
    </row>
    <row r="56" spans="1:35" x14ac:dyDescent="0.2">
      <c r="A56" s="7" t="s">
        <v>94</v>
      </c>
      <c r="B56" s="54">
        <v>342</v>
      </c>
      <c r="C56" s="54">
        <v>67</v>
      </c>
      <c r="D56" s="17">
        <v>0</v>
      </c>
      <c r="E56" s="17">
        <v>224</v>
      </c>
      <c r="F56" s="17">
        <v>20</v>
      </c>
      <c r="G56" s="17">
        <v>20</v>
      </c>
      <c r="H56" s="17">
        <v>0</v>
      </c>
      <c r="I56" s="17">
        <v>0</v>
      </c>
      <c r="J56" s="43">
        <v>11</v>
      </c>
      <c r="K56" s="54">
        <v>67</v>
      </c>
      <c r="L56" s="17">
        <v>0</v>
      </c>
      <c r="M56" s="17">
        <v>219</v>
      </c>
      <c r="N56" s="17">
        <v>25</v>
      </c>
      <c r="O56" s="17">
        <v>20</v>
      </c>
      <c r="P56" s="17">
        <v>0</v>
      </c>
      <c r="Q56" s="17">
        <v>0</v>
      </c>
      <c r="R56" s="17">
        <v>0</v>
      </c>
      <c r="S56" s="43">
        <v>11</v>
      </c>
      <c r="T56" s="54">
        <v>54</v>
      </c>
      <c r="U56" s="17">
        <v>2</v>
      </c>
      <c r="V56" s="17">
        <v>197</v>
      </c>
      <c r="W56" s="17">
        <v>80</v>
      </c>
      <c r="X56" s="17">
        <v>0</v>
      </c>
      <c r="Y56" s="17">
        <v>0</v>
      </c>
      <c r="Z56" s="43">
        <v>9</v>
      </c>
      <c r="AA56" s="54">
        <v>54</v>
      </c>
      <c r="AB56" s="17">
        <v>0</v>
      </c>
      <c r="AC56" s="17">
        <v>190</v>
      </c>
      <c r="AD56" s="17">
        <v>7</v>
      </c>
      <c r="AE56" s="17">
        <v>80</v>
      </c>
      <c r="AF56" s="17">
        <v>2</v>
      </c>
      <c r="AG56" s="17">
        <v>0</v>
      </c>
      <c r="AH56" s="17">
        <v>0</v>
      </c>
      <c r="AI56" s="73">
        <v>9</v>
      </c>
    </row>
    <row r="57" spans="1:35" x14ac:dyDescent="0.2">
      <c r="A57" s="7" t="s">
        <v>46</v>
      </c>
      <c r="B57" s="54">
        <v>605</v>
      </c>
      <c r="C57" s="54">
        <v>98</v>
      </c>
      <c r="D57" s="17">
        <v>0</v>
      </c>
      <c r="E57" s="17">
        <v>419</v>
      </c>
      <c r="F57" s="17">
        <v>20</v>
      </c>
      <c r="G57" s="17">
        <v>30</v>
      </c>
      <c r="H57" s="17">
        <v>11</v>
      </c>
      <c r="I57" s="17">
        <v>3</v>
      </c>
      <c r="J57" s="43">
        <v>24</v>
      </c>
      <c r="K57" s="54">
        <v>98</v>
      </c>
      <c r="L57" s="17">
        <v>0</v>
      </c>
      <c r="M57" s="17">
        <v>398</v>
      </c>
      <c r="N57" s="17">
        <v>44</v>
      </c>
      <c r="O57" s="17">
        <v>30</v>
      </c>
      <c r="P57" s="17">
        <v>0</v>
      </c>
      <c r="Q57" s="17">
        <v>11</v>
      </c>
      <c r="R57" s="17">
        <v>0</v>
      </c>
      <c r="S57" s="43">
        <v>24</v>
      </c>
      <c r="T57" s="54">
        <v>92</v>
      </c>
      <c r="U57" s="17">
        <v>12</v>
      </c>
      <c r="V57" s="17">
        <v>361</v>
      </c>
      <c r="W57" s="17">
        <v>105</v>
      </c>
      <c r="X57" s="17">
        <v>8</v>
      </c>
      <c r="Y57" s="17">
        <v>3</v>
      </c>
      <c r="Z57" s="43">
        <v>24</v>
      </c>
      <c r="AA57" s="54">
        <v>92</v>
      </c>
      <c r="AB57" s="17">
        <v>0</v>
      </c>
      <c r="AC57" s="17">
        <v>346</v>
      </c>
      <c r="AD57" s="17">
        <v>18</v>
      </c>
      <c r="AE57" s="17">
        <v>105</v>
      </c>
      <c r="AF57" s="17">
        <v>12</v>
      </c>
      <c r="AG57" s="17">
        <v>7</v>
      </c>
      <c r="AH57" s="17">
        <v>1</v>
      </c>
      <c r="AI57" s="73">
        <v>24</v>
      </c>
    </row>
    <row r="58" spans="1:35" x14ac:dyDescent="0.2">
      <c r="A58" s="7" t="s">
        <v>96</v>
      </c>
      <c r="B58" s="54">
        <v>931</v>
      </c>
      <c r="C58" s="54">
        <v>43</v>
      </c>
      <c r="D58" s="17">
        <v>0</v>
      </c>
      <c r="E58" s="17">
        <v>880</v>
      </c>
      <c r="F58" s="17">
        <v>0</v>
      </c>
      <c r="G58" s="17">
        <v>1</v>
      </c>
      <c r="H58" s="17">
        <v>5</v>
      </c>
      <c r="I58" s="17">
        <v>0</v>
      </c>
      <c r="J58" s="43">
        <v>2</v>
      </c>
      <c r="K58" s="54">
        <v>43</v>
      </c>
      <c r="L58" s="17">
        <v>1</v>
      </c>
      <c r="M58" s="17">
        <v>875</v>
      </c>
      <c r="N58" s="17">
        <v>4</v>
      </c>
      <c r="O58" s="17">
        <v>1</v>
      </c>
      <c r="P58" s="17">
        <v>0</v>
      </c>
      <c r="Q58" s="17">
        <v>5</v>
      </c>
      <c r="R58" s="17">
        <v>0</v>
      </c>
      <c r="S58" s="43">
        <v>2</v>
      </c>
      <c r="T58" s="54">
        <v>39</v>
      </c>
      <c r="U58" s="17">
        <v>1</v>
      </c>
      <c r="V58" s="17">
        <v>883</v>
      </c>
      <c r="W58" s="17">
        <v>2</v>
      </c>
      <c r="X58" s="17">
        <v>4</v>
      </c>
      <c r="Y58" s="17">
        <v>0</v>
      </c>
      <c r="Z58" s="43">
        <v>2</v>
      </c>
      <c r="AA58" s="54">
        <v>39</v>
      </c>
      <c r="AB58" s="17">
        <v>1</v>
      </c>
      <c r="AC58" s="17">
        <v>879</v>
      </c>
      <c r="AD58" s="17">
        <v>3</v>
      </c>
      <c r="AE58" s="17">
        <v>2</v>
      </c>
      <c r="AF58" s="17">
        <v>1</v>
      </c>
      <c r="AG58" s="17">
        <v>4</v>
      </c>
      <c r="AH58" s="17">
        <v>0</v>
      </c>
      <c r="AI58" s="73">
        <v>2</v>
      </c>
    </row>
    <row r="59" spans="1:35" x14ac:dyDescent="0.2">
      <c r="A59" s="7" t="s">
        <v>47</v>
      </c>
      <c r="B59" s="54">
        <v>317</v>
      </c>
      <c r="C59" s="54">
        <v>37</v>
      </c>
      <c r="D59" s="17">
        <v>0</v>
      </c>
      <c r="E59" s="17">
        <v>154</v>
      </c>
      <c r="F59" s="17">
        <v>78</v>
      </c>
      <c r="G59" s="17">
        <v>14</v>
      </c>
      <c r="H59" s="17">
        <v>7</v>
      </c>
      <c r="I59" s="17">
        <v>1</v>
      </c>
      <c r="J59" s="43">
        <v>26</v>
      </c>
      <c r="K59" s="54">
        <v>37</v>
      </c>
      <c r="L59" s="17">
        <v>1</v>
      </c>
      <c r="M59" s="17">
        <v>129</v>
      </c>
      <c r="N59" s="17">
        <v>89</v>
      </c>
      <c r="O59" s="17">
        <v>14</v>
      </c>
      <c r="P59" s="17">
        <v>0</v>
      </c>
      <c r="Q59" s="17">
        <v>7</v>
      </c>
      <c r="R59" s="17">
        <v>14</v>
      </c>
      <c r="S59" s="43">
        <v>26</v>
      </c>
      <c r="T59" s="54">
        <v>34</v>
      </c>
      <c r="U59" s="17">
        <v>3</v>
      </c>
      <c r="V59" s="17">
        <v>147</v>
      </c>
      <c r="W59" s="17">
        <v>95</v>
      </c>
      <c r="X59" s="17">
        <v>2</v>
      </c>
      <c r="Y59" s="17">
        <v>4</v>
      </c>
      <c r="Z59" s="43">
        <v>32</v>
      </c>
      <c r="AA59" s="54">
        <v>34</v>
      </c>
      <c r="AB59" s="17">
        <v>1</v>
      </c>
      <c r="AC59" s="17">
        <v>109</v>
      </c>
      <c r="AD59" s="17">
        <v>40</v>
      </c>
      <c r="AE59" s="17">
        <v>95</v>
      </c>
      <c r="AF59" s="17">
        <v>3</v>
      </c>
      <c r="AG59" s="17">
        <v>2</v>
      </c>
      <c r="AH59" s="17">
        <v>1</v>
      </c>
      <c r="AI59" s="73">
        <v>32</v>
      </c>
    </row>
    <row r="60" spans="1:35" x14ac:dyDescent="0.2">
      <c r="A60" s="7" t="s">
        <v>97</v>
      </c>
      <c r="B60" s="54">
        <v>346</v>
      </c>
      <c r="C60" s="54">
        <v>37</v>
      </c>
      <c r="D60" s="17">
        <v>0</v>
      </c>
      <c r="E60" s="17">
        <v>234</v>
      </c>
      <c r="F60" s="17">
        <v>65</v>
      </c>
      <c r="G60" s="17">
        <v>10</v>
      </c>
      <c r="H60" s="17">
        <v>0</v>
      </c>
      <c r="I60" s="17">
        <v>0</v>
      </c>
      <c r="J60" s="43">
        <v>0</v>
      </c>
      <c r="K60" s="54">
        <v>37</v>
      </c>
      <c r="L60" s="17">
        <v>1</v>
      </c>
      <c r="M60" s="17">
        <v>218</v>
      </c>
      <c r="N60" s="17">
        <v>80</v>
      </c>
      <c r="O60" s="17">
        <v>10</v>
      </c>
      <c r="P60" s="17">
        <v>0</v>
      </c>
      <c r="Q60" s="17">
        <v>0</v>
      </c>
      <c r="R60" s="17">
        <v>0</v>
      </c>
      <c r="S60" s="43">
        <v>0</v>
      </c>
      <c r="T60" s="54">
        <v>20</v>
      </c>
      <c r="U60" s="17">
        <v>1</v>
      </c>
      <c r="V60" s="17">
        <v>216</v>
      </c>
      <c r="W60" s="17">
        <v>70</v>
      </c>
      <c r="X60" s="17">
        <v>0</v>
      </c>
      <c r="Y60" s="17">
        <v>6</v>
      </c>
      <c r="Z60" s="43">
        <v>33</v>
      </c>
      <c r="AA60" s="54">
        <v>20</v>
      </c>
      <c r="AB60" s="17">
        <v>1</v>
      </c>
      <c r="AC60" s="17">
        <v>197</v>
      </c>
      <c r="AD60" s="17">
        <v>19</v>
      </c>
      <c r="AE60" s="17">
        <v>72</v>
      </c>
      <c r="AF60" s="17">
        <v>1</v>
      </c>
      <c r="AG60" s="17">
        <v>0</v>
      </c>
      <c r="AH60" s="17">
        <v>3</v>
      </c>
      <c r="AI60" s="73">
        <v>33</v>
      </c>
    </row>
    <row r="61" spans="1:35" x14ac:dyDescent="0.2">
      <c r="A61" s="7" t="s">
        <v>48</v>
      </c>
      <c r="B61" s="54">
        <v>417</v>
      </c>
      <c r="C61" s="54">
        <v>34</v>
      </c>
      <c r="D61" s="17">
        <v>0</v>
      </c>
      <c r="E61" s="17">
        <v>357</v>
      </c>
      <c r="F61" s="17">
        <v>12</v>
      </c>
      <c r="G61" s="17">
        <v>12</v>
      </c>
      <c r="H61" s="17">
        <v>2</v>
      </c>
      <c r="I61" s="17">
        <v>0</v>
      </c>
      <c r="J61" s="43">
        <v>0</v>
      </c>
      <c r="K61" s="54">
        <v>34</v>
      </c>
      <c r="L61" s="17">
        <v>0</v>
      </c>
      <c r="M61" s="17">
        <v>354</v>
      </c>
      <c r="N61" s="17">
        <v>15</v>
      </c>
      <c r="O61" s="17">
        <v>12</v>
      </c>
      <c r="P61" s="17">
        <v>0</v>
      </c>
      <c r="Q61" s="17">
        <v>2</v>
      </c>
      <c r="R61" s="17">
        <v>0</v>
      </c>
      <c r="S61" s="43">
        <v>0</v>
      </c>
      <c r="T61" s="54">
        <v>35</v>
      </c>
      <c r="U61" s="17">
        <v>2</v>
      </c>
      <c r="V61" s="17">
        <v>345</v>
      </c>
      <c r="W61" s="17">
        <v>33</v>
      </c>
      <c r="X61" s="17">
        <v>1</v>
      </c>
      <c r="Y61" s="17">
        <v>0</v>
      </c>
      <c r="Z61" s="43">
        <v>1</v>
      </c>
      <c r="AA61" s="54">
        <v>35</v>
      </c>
      <c r="AB61" s="17">
        <v>0</v>
      </c>
      <c r="AC61" s="17">
        <v>337</v>
      </c>
      <c r="AD61" s="17">
        <v>8</v>
      </c>
      <c r="AE61" s="17">
        <v>33</v>
      </c>
      <c r="AF61" s="17">
        <v>2</v>
      </c>
      <c r="AG61" s="17">
        <v>1</v>
      </c>
      <c r="AH61" s="17">
        <v>0</v>
      </c>
      <c r="AI61" s="73">
        <v>1</v>
      </c>
    </row>
    <row r="62" spans="1:35" x14ac:dyDescent="0.2">
      <c r="A62" s="7" t="s">
        <v>49</v>
      </c>
      <c r="B62" s="54">
        <v>416</v>
      </c>
      <c r="C62" s="54">
        <v>64</v>
      </c>
      <c r="D62" s="17">
        <v>2</v>
      </c>
      <c r="E62" s="17">
        <v>295</v>
      </c>
      <c r="F62" s="17">
        <v>18</v>
      </c>
      <c r="G62" s="17">
        <v>23</v>
      </c>
      <c r="H62" s="17">
        <v>9</v>
      </c>
      <c r="I62" s="17">
        <v>4</v>
      </c>
      <c r="J62" s="43">
        <v>1</v>
      </c>
      <c r="K62" s="54">
        <v>64</v>
      </c>
      <c r="L62" s="17">
        <v>1</v>
      </c>
      <c r="M62" s="17">
        <v>291</v>
      </c>
      <c r="N62" s="17">
        <v>21</v>
      </c>
      <c r="O62" s="17">
        <v>23</v>
      </c>
      <c r="P62" s="17">
        <v>2</v>
      </c>
      <c r="Q62" s="17">
        <v>12</v>
      </c>
      <c r="R62" s="17">
        <v>1</v>
      </c>
      <c r="S62" s="43">
        <v>1</v>
      </c>
      <c r="T62" s="54">
        <v>66</v>
      </c>
      <c r="U62" s="17">
        <v>8</v>
      </c>
      <c r="V62" s="17">
        <v>243</v>
      </c>
      <c r="W62" s="17">
        <v>85</v>
      </c>
      <c r="X62" s="17">
        <v>5</v>
      </c>
      <c r="Y62" s="17">
        <v>6</v>
      </c>
      <c r="Z62" s="43">
        <v>3</v>
      </c>
      <c r="AA62" s="54">
        <v>66</v>
      </c>
      <c r="AB62" s="17">
        <v>1</v>
      </c>
      <c r="AC62" s="17">
        <v>237</v>
      </c>
      <c r="AD62" s="17">
        <v>7</v>
      </c>
      <c r="AE62" s="17">
        <v>85</v>
      </c>
      <c r="AF62" s="17">
        <v>8</v>
      </c>
      <c r="AG62" s="17">
        <v>7</v>
      </c>
      <c r="AH62" s="17">
        <v>2</v>
      </c>
      <c r="AI62" s="73">
        <v>3</v>
      </c>
    </row>
    <row r="63" spans="1:35" x14ac:dyDescent="0.2">
      <c r="A63" s="7" t="s">
        <v>98</v>
      </c>
      <c r="B63" s="54">
        <v>1389</v>
      </c>
      <c r="C63" s="54">
        <v>103</v>
      </c>
      <c r="D63" s="17">
        <v>2</v>
      </c>
      <c r="E63" s="17">
        <v>245</v>
      </c>
      <c r="F63" s="17">
        <v>454</v>
      </c>
      <c r="G63" s="17">
        <v>498</v>
      </c>
      <c r="H63" s="17">
        <v>2</v>
      </c>
      <c r="I63" s="17">
        <v>0</v>
      </c>
      <c r="J63" s="43">
        <v>85</v>
      </c>
      <c r="K63" s="54">
        <v>103</v>
      </c>
      <c r="L63" s="17">
        <v>5</v>
      </c>
      <c r="M63" s="17">
        <v>167</v>
      </c>
      <c r="N63" s="17">
        <v>525</v>
      </c>
      <c r="O63" s="17">
        <v>498</v>
      </c>
      <c r="P63" s="17">
        <v>2</v>
      </c>
      <c r="Q63" s="17">
        <v>2</v>
      </c>
      <c r="R63" s="17">
        <v>2</v>
      </c>
      <c r="S63" s="43">
        <v>85</v>
      </c>
      <c r="T63" s="54">
        <v>85</v>
      </c>
      <c r="U63" s="17">
        <v>7</v>
      </c>
      <c r="V63" s="17">
        <v>367</v>
      </c>
      <c r="W63" s="17">
        <v>832</v>
      </c>
      <c r="X63" s="17">
        <v>0</v>
      </c>
      <c r="Y63" s="17">
        <v>3</v>
      </c>
      <c r="Z63" s="43">
        <v>95</v>
      </c>
      <c r="AA63" s="54">
        <v>85</v>
      </c>
      <c r="AB63" s="17">
        <v>7</v>
      </c>
      <c r="AC63" s="17">
        <v>130</v>
      </c>
      <c r="AD63" s="17">
        <v>230</v>
      </c>
      <c r="AE63" s="17">
        <v>832</v>
      </c>
      <c r="AF63" s="17">
        <v>7</v>
      </c>
      <c r="AG63" s="17">
        <v>0</v>
      </c>
      <c r="AH63" s="17">
        <v>3</v>
      </c>
      <c r="AI63" s="73">
        <v>95</v>
      </c>
    </row>
    <row r="64" spans="1:35" x14ac:dyDescent="0.2">
      <c r="A64" s="6" t="str">
        <f>VLOOKUP("&lt;Zeilentitel_8&gt;",Uebersetzungen!$B$3:$E$140,Uebersetzungen!$B$2+1,FALSE)</f>
        <v>Region Moesa</v>
      </c>
      <c r="B64" s="48">
        <v>5827</v>
      </c>
      <c r="C64" s="48">
        <v>574</v>
      </c>
      <c r="D64" s="9">
        <v>20</v>
      </c>
      <c r="E64" s="9">
        <v>1130</v>
      </c>
      <c r="F64" s="9">
        <v>1654</v>
      </c>
      <c r="G64" s="9">
        <v>2268</v>
      </c>
      <c r="H64" s="9">
        <v>4</v>
      </c>
      <c r="I64" s="9">
        <v>144</v>
      </c>
      <c r="J64" s="47">
        <v>33</v>
      </c>
      <c r="K64" s="48">
        <v>574</v>
      </c>
      <c r="L64" s="9">
        <v>29</v>
      </c>
      <c r="M64" s="9">
        <v>892</v>
      </c>
      <c r="N64" s="9">
        <v>1841</v>
      </c>
      <c r="O64" s="9">
        <v>2271</v>
      </c>
      <c r="P64" s="9">
        <v>20</v>
      </c>
      <c r="Q64" s="9">
        <v>4</v>
      </c>
      <c r="R64" s="9">
        <v>163</v>
      </c>
      <c r="S64" s="47">
        <v>33</v>
      </c>
      <c r="T64" s="48">
        <v>386</v>
      </c>
      <c r="U64" s="9">
        <v>41</v>
      </c>
      <c r="V64" s="9">
        <v>1395</v>
      </c>
      <c r="W64" s="9">
        <v>3509</v>
      </c>
      <c r="X64" s="9">
        <v>1</v>
      </c>
      <c r="Y64" s="9">
        <v>200</v>
      </c>
      <c r="Z64" s="47">
        <v>295</v>
      </c>
      <c r="AA64" s="48">
        <v>386</v>
      </c>
      <c r="AB64" s="9">
        <v>413</v>
      </c>
      <c r="AC64" s="9">
        <v>731</v>
      </c>
      <c r="AD64" s="9">
        <v>269</v>
      </c>
      <c r="AE64" s="9">
        <v>3510</v>
      </c>
      <c r="AF64" s="9">
        <v>41</v>
      </c>
      <c r="AG64" s="9">
        <v>1</v>
      </c>
      <c r="AH64" s="9">
        <v>181</v>
      </c>
      <c r="AI64" s="72">
        <v>295</v>
      </c>
    </row>
    <row r="65" spans="1:35" x14ac:dyDescent="0.2">
      <c r="A65" s="7" t="s">
        <v>50</v>
      </c>
      <c r="B65" s="54">
        <v>191</v>
      </c>
      <c r="C65" s="54">
        <v>1</v>
      </c>
      <c r="D65" s="17">
        <v>0</v>
      </c>
      <c r="E65" s="17">
        <v>16</v>
      </c>
      <c r="F65" s="17">
        <v>142</v>
      </c>
      <c r="G65" s="17">
        <v>26</v>
      </c>
      <c r="H65" s="17">
        <v>0</v>
      </c>
      <c r="I65" s="17">
        <v>4</v>
      </c>
      <c r="J65" s="43">
        <v>2</v>
      </c>
      <c r="K65" s="54">
        <v>1</v>
      </c>
      <c r="L65" s="17">
        <v>0</v>
      </c>
      <c r="M65" s="17">
        <v>8</v>
      </c>
      <c r="N65" s="17">
        <v>136</v>
      </c>
      <c r="O65" s="17">
        <v>27</v>
      </c>
      <c r="P65" s="17">
        <v>0</v>
      </c>
      <c r="Q65" s="17">
        <v>0</v>
      </c>
      <c r="R65" s="17">
        <v>17</v>
      </c>
      <c r="S65" s="43">
        <v>2</v>
      </c>
      <c r="T65" s="54">
        <v>0</v>
      </c>
      <c r="U65" s="17">
        <v>0</v>
      </c>
      <c r="V65" s="17">
        <v>53</v>
      </c>
      <c r="W65" s="17">
        <v>114</v>
      </c>
      <c r="X65" s="17">
        <v>0</v>
      </c>
      <c r="Y65" s="17">
        <v>2</v>
      </c>
      <c r="Z65" s="43">
        <v>22</v>
      </c>
      <c r="AA65" s="54">
        <v>0</v>
      </c>
      <c r="AB65" s="17">
        <v>1</v>
      </c>
      <c r="AC65" s="17">
        <v>6</v>
      </c>
      <c r="AD65" s="17">
        <v>47</v>
      </c>
      <c r="AE65" s="17">
        <v>115</v>
      </c>
      <c r="AF65" s="17">
        <v>0</v>
      </c>
      <c r="AG65" s="17">
        <v>0</v>
      </c>
      <c r="AH65" s="17">
        <v>0</v>
      </c>
      <c r="AI65" s="73">
        <v>22</v>
      </c>
    </row>
    <row r="66" spans="1:35" x14ac:dyDescent="0.2">
      <c r="A66" s="7" t="s">
        <v>51</v>
      </c>
      <c r="B66" s="54">
        <v>191</v>
      </c>
      <c r="C66" s="54">
        <v>6</v>
      </c>
      <c r="D66" s="17">
        <v>0</v>
      </c>
      <c r="E66" s="17">
        <v>49</v>
      </c>
      <c r="F66" s="17">
        <v>36</v>
      </c>
      <c r="G66" s="17">
        <v>97</v>
      </c>
      <c r="H66" s="17">
        <v>0</v>
      </c>
      <c r="I66" s="17">
        <v>1</v>
      </c>
      <c r="J66" s="43">
        <v>2</v>
      </c>
      <c r="K66" s="54">
        <v>6</v>
      </c>
      <c r="L66" s="17">
        <v>0</v>
      </c>
      <c r="M66" s="17">
        <v>40</v>
      </c>
      <c r="N66" s="17">
        <v>45</v>
      </c>
      <c r="O66" s="17">
        <v>97</v>
      </c>
      <c r="P66" s="17">
        <v>0</v>
      </c>
      <c r="Q66" s="17">
        <v>0</v>
      </c>
      <c r="R66" s="17">
        <v>1</v>
      </c>
      <c r="S66" s="43">
        <v>2</v>
      </c>
      <c r="T66" s="54">
        <v>2</v>
      </c>
      <c r="U66" s="17">
        <v>5</v>
      </c>
      <c r="V66" s="17">
        <v>39</v>
      </c>
      <c r="W66" s="17">
        <v>145</v>
      </c>
      <c r="X66" s="17">
        <v>0</v>
      </c>
      <c r="Y66" s="17">
        <v>0</v>
      </c>
      <c r="Z66" s="43">
        <v>0</v>
      </c>
      <c r="AA66" s="54">
        <v>2</v>
      </c>
      <c r="AB66" s="17">
        <v>1</v>
      </c>
      <c r="AC66" s="17">
        <v>33</v>
      </c>
      <c r="AD66" s="17">
        <v>5</v>
      </c>
      <c r="AE66" s="17">
        <v>145</v>
      </c>
      <c r="AF66" s="17">
        <v>5</v>
      </c>
      <c r="AG66" s="17">
        <v>0</v>
      </c>
      <c r="AH66" s="17">
        <v>0</v>
      </c>
      <c r="AI66" s="73">
        <v>0</v>
      </c>
    </row>
    <row r="67" spans="1:35" x14ac:dyDescent="0.2">
      <c r="A67" s="7" t="s">
        <v>52</v>
      </c>
      <c r="B67" s="54">
        <v>324</v>
      </c>
      <c r="C67" s="54">
        <v>17</v>
      </c>
      <c r="D67" s="17">
        <v>0</v>
      </c>
      <c r="E67" s="17">
        <v>31</v>
      </c>
      <c r="F67" s="17">
        <v>179</v>
      </c>
      <c r="G67" s="17">
        <v>89</v>
      </c>
      <c r="H67" s="17">
        <v>0</v>
      </c>
      <c r="I67" s="17">
        <v>3</v>
      </c>
      <c r="J67" s="43">
        <v>5</v>
      </c>
      <c r="K67" s="54">
        <v>17</v>
      </c>
      <c r="L67" s="17">
        <v>0</v>
      </c>
      <c r="M67" s="17">
        <v>24</v>
      </c>
      <c r="N67" s="17">
        <v>188</v>
      </c>
      <c r="O67" s="17">
        <v>89</v>
      </c>
      <c r="P67" s="17">
        <v>0</v>
      </c>
      <c r="Q67" s="17">
        <v>0</v>
      </c>
      <c r="R67" s="17">
        <v>1</v>
      </c>
      <c r="S67" s="43">
        <v>5</v>
      </c>
      <c r="T67" s="54">
        <v>12</v>
      </c>
      <c r="U67" s="17">
        <v>0</v>
      </c>
      <c r="V67" s="17">
        <v>44</v>
      </c>
      <c r="W67" s="17">
        <v>235</v>
      </c>
      <c r="X67" s="17">
        <v>0</v>
      </c>
      <c r="Y67" s="17">
        <v>29</v>
      </c>
      <c r="Z67" s="43">
        <v>4</v>
      </c>
      <c r="AA67" s="54">
        <v>12</v>
      </c>
      <c r="AB67" s="17">
        <v>7</v>
      </c>
      <c r="AC67" s="17">
        <v>6</v>
      </c>
      <c r="AD67" s="17">
        <v>32</v>
      </c>
      <c r="AE67" s="17">
        <v>235</v>
      </c>
      <c r="AF67" s="17">
        <v>0</v>
      </c>
      <c r="AG67" s="17">
        <v>0</v>
      </c>
      <c r="AH67" s="17">
        <v>28</v>
      </c>
      <c r="AI67" s="73">
        <v>4</v>
      </c>
    </row>
    <row r="68" spans="1:35" x14ac:dyDescent="0.2">
      <c r="A68" s="7" t="s">
        <v>53</v>
      </c>
      <c r="B68" s="54">
        <v>226</v>
      </c>
      <c r="C68" s="54">
        <v>7</v>
      </c>
      <c r="D68" s="17">
        <v>0</v>
      </c>
      <c r="E68" s="17">
        <v>31</v>
      </c>
      <c r="F68" s="17">
        <v>137</v>
      </c>
      <c r="G68" s="17">
        <v>49</v>
      </c>
      <c r="H68" s="17">
        <v>0</v>
      </c>
      <c r="I68" s="17">
        <v>1</v>
      </c>
      <c r="J68" s="43">
        <v>1</v>
      </c>
      <c r="K68" s="54">
        <v>7</v>
      </c>
      <c r="L68" s="17">
        <v>10</v>
      </c>
      <c r="M68" s="17">
        <v>27</v>
      </c>
      <c r="N68" s="17">
        <v>131</v>
      </c>
      <c r="O68" s="17">
        <v>49</v>
      </c>
      <c r="P68" s="17">
        <v>0</v>
      </c>
      <c r="Q68" s="17">
        <v>0</v>
      </c>
      <c r="R68" s="17">
        <v>1</v>
      </c>
      <c r="S68" s="43">
        <v>1</v>
      </c>
      <c r="T68" s="54">
        <v>6</v>
      </c>
      <c r="U68" s="17">
        <v>2</v>
      </c>
      <c r="V68" s="17">
        <v>84</v>
      </c>
      <c r="W68" s="17">
        <v>108</v>
      </c>
      <c r="X68" s="17">
        <v>0</v>
      </c>
      <c r="Y68" s="17">
        <v>20</v>
      </c>
      <c r="Z68" s="43">
        <v>6</v>
      </c>
      <c r="AA68" s="54">
        <v>6</v>
      </c>
      <c r="AB68" s="17">
        <v>53</v>
      </c>
      <c r="AC68" s="17">
        <v>21</v>
      </c>
      <c r="AD68" s="17">
        <v>26</v>
      </c>
      <c r="AE68" s="17">
        <v>108</v>
      </c>
      <c r="AF68" s="17">
        <v>2</v>
      </c>
      <c r="AG68" s="17">
        <v>0</v>
      </c>
      <c r="AH68" s="17">
        <v>4</v>
      </c>
      <c r="AI68" s="73">
        <v>6</v>
      </c>
    </row>
    <row r="69" spans="1:35" x14ac:dyDescent="0.2">
      <c r="A69" s="7" t="s">
        <v>54</v>
      </c>
      <c r="B69" s="54">
        <v>379</v>
      </c>
      <c r="C69" s="54">
        <v>50</v>
      </c>
      <c r="D69" s="17">
        <v>3</v>
      </c>
      <c r="E69" s="17">
        <v>76</v>
      </c>
      <c r="F69" s="17">
        <v>24</v>
      </c>
      <c r="G69" s="17">
        <v>225</v>
      </c>
      <c r="H69" s="17">
        <v>0</v>
      </c>
      <c r="I69" s="17">
        <v>0</v>
      </c>
      <c r="J69" s="43">
        <v>1</v>
      </c>
      <c r="K69" s="54">
        <v>50</v>
      </c>
      <c r="L69" s="17">
        <v>0</v>
      </c>
      <c r="M69" s="17">
        <v>36</v>
      </c>
      <c r="N69" s="17">
        <v>64</v>
      </c>
      <c r="O69" s="17">
        <v>225</v>
      </c>
      <c r="P69" s="17">
        <v>3</v>
      </c>
      <c r="Q69" s="17">
        <v>0</v>
      </c>
      <c r="R69" s="17">
        <v>0</v>
      </c>
      <c r="S69" s="43">
        <v>1</v>
      </c>
      <c r="T69" s="54">
        <v>14</v>
      </c>
      <c r="U69" s="17">
        <v>0</v>
      </c>
      <c r="V69" s="17">
        <v>57</v>
      </c>
      <c r="W69" s="17">
        <v>306</v>
      </c>
      <c r="X69" s="17">
        <v>0</v>
      </c>
      <c r="Y69" s="17">
        <v>0</v>
      </c>
      <c r="Z69" s="43">
        <v>2</v>
      </c>
      <c r="AA69" s="54">
        <v>14</v>
      </c>
      <c r="AB69" s="17">
        <v>23</v>
      </c>
      <c r="AC69" s="17">
        <v>29</v>
      </c>
      <c r="AD69" s="17">
        <v>5</v>
      </c>
      <c r="AE69" s="17">
        <v>306</v>
      </c>
      <c r="AF69" s="17">
        <v>0</v>
      </c>
      <c r="AG69" s="17">
        <v>0</v>
      </c>
      <c r="AH69" s="17">
        <v>0</v>
      </c>
      <c r="AI69" s="73">
        <v>2</v>
      </c>
    </row>
    <row r="70" spans="1:35" x14ac:dyDescent="0.2">
      <c r="A70" s="7" t="s">
        <v>55</v>
      </c>
      <c r="B70" s="54">
        <v>1315</v>
      </c>
      <c r="C70" s="54">
        <v>37</v>
      </c>
      <c r="D70" s="17">
        <v>8</v>
      </c>
      <c r="E70" s="17">
        <v>148</v>
      </c>
      <c r="F70" s="17">
        <v>341</v>
      </c>
      <c r="G70" s="17">
        <v>763</v>
      </c>
      <c r="H70" s="17">
        <v>4</v>
      </c>
      <c r="I70" s="17">
        <v>1</v>
      </c>
      <c r="J70" s="43">
        <v>13</v>
      </c>
      <c r="K70" s="54">
        <v>37</v>
      </c>
      <c r="L70" s="17">
        <v>6</v>
      </c>
      <c r="M70" s="17">
        <v>101</v>
      </c>
      <c r="N70" s="17">
        <v>378</v>
      </c>
      <c r="O70" s="17">
        <v>763</v>
      </c>
      <c r="P70" s="17">
        <v>8</v>
      </c>
      <c r="Q70" s="17">
        <v>4</v>
      </c>
      <c r="R70" s="17">
        <v>5</v>
      </c>
      <c r="S70" s="43">
        <v>13</v>
      </c>
      <c r="T70" s="54">
        <v>39</v>
      </c>
      <c r="U70" s="17">
        <v>19</v>
      </c>
      <c r="V70" s="17">
        <v>123</v>
      </c>
      <c r="W70" s="17">
        <v>943</v>
      </c>
      <c r="X70" s="17">
        <v>0</v>
      </c>
      <c r="Y70" s="17">
        <v>1</v>
      </c>
      <c r="Z70" s="43">
        <v>190</v>
      </c>
      <c r="AA70" s="54">
        <v>39</v>
      </c>
      <c r="AB70" s="17">
        <v>52</v>
      </c>
      <c r="AC70" s="17">
        <v>61</v>
      </c>
      <c r="AD70" s="17">
        <v>11</v>
      </c>
      <c r="AE70" s="17">
        <v>942</v>
      </c>
      <c r="AF70" s="17">
        <v>19</v>
      </c>
      <c r="AG70" s="17">
        <v>0</v>
      </c>
      <c r="AH70" s="17">
        <v>1</v>
      </c>
      <c r="AI70" s="73">
        <v>190</v>
      </c>
    </row>
    <row r="71" spans="1:35" x14ac:dyDescent="0.2">
      <c r="A71" s="7" t="s">
        <v>56</v>
      </c>
      <c r="B71" s="54">
        <v>235</v>
      </c>
      <c r="C71" s="54">
        <v>35</v>
      </c>
      <c r="D71" s="17">
        <v>0</v>
      </c>
      <c r="E71" s="17">
        <v>10</v>
      </c>
      <c r="F71" s="17">
        <v>71</v>
      </c>
      <c r="G71" s="17">
        <v>115</v>
      </c>
      <c r="H71" s="17">
        <v>0</v>
      </c>
      <c r="I71" s="17">
        <v>2</v>
      </c>
      <c r="J71" s="43">
        <v>2</v>
      </c>
      <c r="K71" s="54">
        <v>35</v>
      </c>
      <c r="L71" s="17">
        <v>0</v>
      </c>
      <c r="M71" s="17">
        <v>4</v>
      </c>
      <c r="N71" s="17">
        <v>79</v>
      </c>
      <c r="O71" s="17">
        <v>115</v>
      </c>
      <c r="P71" s="17">
        <v>0</v>
      </c>
      <c r="Q71" s="17">
        <v>0</v>
      </c>
      <c r="R71" s="17">
        <v>0</v>
      </c>
      <c r="S71" s="43">
        <v>2</v>
      </c>
      <c r="T71" s="54">
        <v>25</v>
      </c>
      <c r="U71" s="17">
        <v>1</v>
      </c>
      <c r="V71" s="17">
        <v>66</v>
      </c>
      <c r="W71" s="17">
        <v>136</v>
      </c>
      <c r="X71" s="17">
        <v>0</v>
      </c>
      <c r="Y71" s="17">
        <v>0</v>
      </c>
      <c r="Z71" s="43">
        <v>7</v>
      </c>
      <c r="AA71" s="54">
        <v>25</v>
      </c>
      <c r="AB71" s="17">
        <v>29</v>
      </c>
      <c r="AC71" s="17">
        <v>3</v>
      </c>
      <c r="AD71" s="17">
        <v>33</v>
      </c>
      <c r="AE71" s="17">
        <v>136</v>
      </c>
      <c r="AF71" s="17">
        <v>1</v>
      </c>
      <c r="AG71" s="17">
        <v>0</v>
      </c>
      <c r="AH71" s="17">
        <v>1</v>
      </c>
      <c r="AI71" s="73">
        <v>7</v>
      </c>
    </row>
    <row r="72" spans="1:35" x14ac:dyDescent="0.2">
      <c r="A72" s="7" t="s">
        <v>57</v>
      </c>
      <c r="B72" s="54">
        <v>286</v>
      </c>
      <c r="C72" s="54">
        <v>23</v>
      </c>
      <c r="D72" s="17">
        <v>0</v>
      </c>
      <c r="E72" s="17">
        <v>60</v>
      </c>
      <c r="F72" s="17">
        <v>13</v>
      </c>
      <c r="G72" s="17">
        <v>189</v>
      </c>
      <c r="H72" s="17">
        <v>0</v>
      </c>
      <c r="I72" s="17">
        <v>0</v>
      </c>
      <c r="J72" s="43">
        <v>1</v>
      </c>
      <c r="K72" s="54">
        <v>23</v>
      </c>
      <c r="L72" s="17">
        <v>0</v>
      </c>
      <c r="M72" s="17">
        <v>50</v>
      </c>
      <c r="N72" s="17">
        <v>22</v>
      </c>
      <c r="O72" s="17">
        <v>189</v>
      </c>
      <c r="P72" s="17">
        <v>0</v>
      </c>
      <c r="Q72" s="17">
        <v>0</v>
      </c>
      <c r="R72" s="17">
        <v>1</v>
      </c>
      <c r="S72" s="43">
        <v>1</v>
      </c>
      <c r="T72" s="54">
        <v>16</v>
      </c>
      <c r="U72" s="17">
        <v>0</v>
      </c>
      <c r="V72" s="17">
        <v>48</v>
      </c>
      <c r="W72" s="17">
        <v>221</v>
      </c>
      <c r="X72" s="17">
        <v>0</v>
      </c>
      <c r="Y72" s="17">
        <v>1</v>
      </c>
      <c r="Z72" s="43">
        <v>0</v>
      </c>
      <c r="AA72" s="54">
        <v>16</v>
      </c>
      <c r="AB72" s="17">
        <v>1</v>
      </c>
      <c r="AC72" s="17">
        <v>47</v>
      </c>
      <c r="AD72" s="17">
        <v>0</v>
      </c>
      <c r="AE72" s="17">
        <v>222</v>
      </c>
      <c r="AF72" s="17">
        <v>0</v>
      </c>
      <c r="AG72" s="17">
        <v>0</v>
      </c>
      <c r="AH72" s="17">
        <v>0</v>
      </c>
      <c r="AI72" s="73">
        <v>0</v>
      </c>
    </row>
    <row r="73" spans="1:35" x14ac:dyDescent="0.2">
      <c r="A73" s="7" t="s">
        <v>58</v>
      </c>
      <c r="B73" s="54">
        <v>559</v>
      </c>
      <c r="C73" s="54">
        <v>99</v>
      </c>
      <c r="D73" s="17">
        <v>6</v>
      </c>
      <c r="E73" s="17">
        <v>186</v>
      </c>
      <c r="F73" s="17">
        <v>65</v>
      </c>
      <c r="G73" s="17">
        <v>201</v>
      </c>
      <c r="H73" s="17">
        <v>0</v>
      </c>
      <c r="I73" s="17">
        <v>1</v>
      </c>
      <c r="J73" s="43">
        <v>1</v>
      </c>
      <c r="K73" s="54">
        <v>99</v>
      </c>
      <c r="L73" s="17">
        <v>5</v>
      </c>
      <c r="M73" s="17">
        <v>154</v>
      </c>
      <c r="N73" s="17">
        <v>90</v>
      </c>
      <c r="O73" s="17">
        <v>201</v>
      </c>
      <c r="P73" s="17">
        <v>6</v>
      </c>
      <c r="Q73" s="17">
        <v>0</v>
      </c>
      <c r="R73" s="17">
        <v>3</v>
      </c>
      <c r="S73" s="43">
        <v>1</v>
      </c>
      <c r="T73" s="54">
        <v>68</v>
      </c>
      <c r="U73" s="17">
        <v>8</v>
      </c>
      <c r="V73" s="17">
        <v>152</v>
      </c>
      <c r="W73" s="17">
        <v>326</v>
      </c>
      <c r="X73" s="17">
        <v>1</v>
      </c>
      <c r="Y73" s="17">
        <v>3</v>
      </c>
      <c r="Z73" s="43">
        <v>1</v>
      </c>
      <c r="AA73" s="54">
        <v>68</v>
      </c>
      <c r="AB73" s="17">
        <v>4</v>
      </c>
      <c r="AC73" s="17">
        <v>138</v>
      </c>
      <c r="AD73" s="17">
        <v>10</v>
      </c>
      <c r="AE73" s="17">
        <v>326</v>
      </c>
      <c r="AF73" s="17">
        <v>8</v>
      </c>
      <c r="AG73" s="17">
        <v>1</v>
      </c>
      <c r="AH73" s="17">
        <v>3</v>
      </c>
      <c r="AI73" s="73">
        <v>1</v>
      </c>
    </row>
    <row r="74" spans="1:35" x14ac:dyDescent="0.2">
      <c r="A74" s="7" t="s">
        <v>99</v>
      </c>
      <c r="B74" s="54">
        <v>1213</v>
      </c>
      <c r="C74" s="54">
        <v>204</v>
      </c>
      <c r="D74" s="17">
        <v>2</v>
      </c>
      <c r="E74" s="17">
        <v>355</v>
      </c>
      <c r="F74" s="17">
        <v>345</v>
      </c>
      <c r="G74" s="17">
        <v>303</v>
      </c>
      <c r="H74" s="17">
        <v>0</v>
      </c>
      <c r="I74" s="17">
        <v>0</v>
      </c>
      <c r="J74" s="43">
        <v>4</v>
      </c>
      <c r="K74" s="54">
        <v>204</v>
      </c>
      <c r="L74" s="17">
        <v>7</v>
      </c>
      <c r="M74" s="17">
        <v>333</v>
      </c>
      <c r="N74" s="17">
        <v>357</v>
      </c>
      <c r="O74" s="17">
        <v>303</v>
      </c>
      <c r="P74" s="17">
        <v>2</v>
      </c>
      <c r="Q74" s="17">
        <v>0</v>
      </c>
      <c r="R74" s="17">
        <v>3</v>
      </c>
      <c r="S74" s="43">
        <v>4</v>
      </c>
      <c r="T74" s="54">
        <v>129</v>
      </c>
      <c r="U74" s="17">
        <v>1</v>
      </c>
      <c r="V74" s="17">
        <v>525</v>
      </c>
      <c r="W74" s="17">
        <v>507</v>
      </c>
      <c r="X74" s="17">
        <v>0</v>
      </c>
      <c r="Y74" s="17">
        <v>3</v>
      </c>
      <c r="Z74" s="43">
        <v>48</v>
      </c>
      <c r="AA74" s="54">
        <v>129</v>
      </c>
      <c r="AB74" s="17">
        <v>206</v>
      </c>
      <c r="AC74" s="17">
        <v>293</v>
      </c>
      <c r="AD74" s="17">
        <v>26</v>
      </c>
      <c r="AE74" s="17">
        <v>507</v>
      </c>
      <c r="AF74" s="17">
        <v>1</v>
      </c>
      <c r="AG74" s="17">
        <v>0</v>
      </c>
      <c r="AH74" s="17">
        <v>3</v>
      </c>
      <c r="AI74" s="73">
        <v>48</v>
      </c>
    </row>
    <row r="75" spans="1:35" x14ac:dyDescent="0.2">
      <c r="A75" s="7" t="s">
        <v>59</v>
      </c>
      <c r="B75" s="54">
        <v>404</v>
      </c>
      <c r="C75" s="54">
        <v>86</v>
      </c>
      <c r="D75" s="17">
        <v>1</v>
      </c>
      <c r="E75" s="17">
        <v>137</v>
      </c>
      <c r="F75" s="17">
        <v>82</v>
      </c>
      <c r="G75" s="17">
        <v>97</v>
      </c>
      <c r="H75" s="17">
        <v>0</v>
      </c>
      <c r="I75" s="17">
        <v>0</v>
      </c>
      <c r="J75" s="43">
        <v>1</v>
      </c>
      <c r="K75" s="54">
        <v>86</v>
      </c>
      <c r="L75" s="17">
        <v>0</v>
      </c>
      <c r="M75" s="17">
        <v>104</v>
      </c>
      <c r="N75" s="17">
        <v>115</v>
      </c>
      <c r="O75" s="17">
        <v>97</v>
      </c>
      <c r="P75" s="17">
        <v>1</v>
      </c>
      <c r="Q75" s="17">
        <v>0</v>
      </c>
      <c r="R75" s="17">
        <v>0</v>
      </c>
      <c r="S75" s="43">
        <v>1</v>
      </c>
      <c r="T75" s="54">
        <v>68</v>
      </c>
      <c r="U75" s="17">
        <v>3</v>
      </c>
      <c r="V75" s="17">
        <v>161</v>
      </c>
      <c r="W75" s="17">
        <v>171</v>
      </c>
      <c r="X75" s="17">
        <v>0</v>
      </c>
      <c r="Y75" s="17">
        <v>0</v>
      </c>
      <c r="Z75" s="43">
        <v>1</v>
      </c>
      <c r="AA75" s="54">
        <v>68</v>
      </c>
      <c r="AB75" s="17">
        <v>32</v>
      </c>
      <c r="AC75" s="17">
        <v>87</v>
      </c>
      <c r="AD75" s="17">
        <v>42</v>
      </c>
      <c r="AE75" s="17">
        <v>171</v>
      </c>
      <c r="AF75" s="17">
        <v>3</v>
      </c>
      <c r="AG75" s="17">
        <v>0</v>
      </c>
      <c r="AH75" s="17">
        <v>0</v>
      </c>
      <c r="AI75" s="73">
        <v>1</v>
      </c>
    </row>
    <row r="76" spans="1:35" x14ac:dyDescent="0.2">
      <c r="A76" s="7" t="s">
        <v>100</v>
      </c>
      <c r="B76" s="54">
        <v>504</v>
      </c>
      <c r="C76" s="54">
        <v>9</v>
      </c>
      <c r="D76" s="17">
        <v>0</v>
      </c>
      <c r="E76" s="17">
        <v>31</v>
      </c>
      <c r="F76" s="17">
        <v>219</v>
      </c>
      <c r="G76" s="17">
        <v>114</v>
      </c>
      <c r="H76" s="17">
        <v>0</v>
      </c>
      <c r="I76" s="17">
        <v>131</v>
      </c>
      <c r="J76" s="43">
        <v>0</v>
      </c>
      <c r="K76" s="54">
        <v>9</v>
      </c>
      <c r="L76" s="17">
        <v>1</v>
      </c>
      <c r="M76" s="17">
        <v>11</v>
      </c>
      <c r="N76" s="17">
        <v>236</v>
      </c>
      <c r="O76" s="17">
        <v>116</v>
      </c>
      <c r="P76" s="17">
        <v>0</v>
      </c>
      <c r="Q76" s="17">
        <v>0</v>
      </c>
      <c r="R76" s="17">
        <v>131</v>
      </c>
      <c r="S76" s="43">
        <v>0</v>
      </c>
      <c r="T76" s="54">
        <v>7</v>
      </c>
      <c r="U76" s="17">
        <v>2</v>
      </c>
      <c r="V76" s="17">
        <v>43</v>
      </c>
      <c r="W76" s="17">
        <v>297</v>
      </c>
      <c r="X76" s="17">
        <v>0</v>
      </c>
      <c r="Y76" s="17">
        <v>141</v>
      </c>
      <c r="Z76" s="43">
        <v>14</v>
      </c>
      <c r="AA76" s="54">
        <v>7</v>
      </c>
      <c r="AB76" s="17">
        <v>4</v>
      </c>
      <c r="AC76" s="17">
        <v>7</v>
      </c>
      <c r="AD76" s="17">
        <v>32</v>
      </c>
      <c r="AE76" s="17">
        <v>297</v>
      </c>
      <c r="AF76" s="17">
        <v>2</v>
      </c>
      <c r="AG76" s="17">
        <v>0</v>
      </c>
      <c r="AH76" s="17">
        <v>141</v>
      </c>
      <c r="AI76" s="73">
        <v>14</v>
      </c>
    </row>
    <row r="77" spans="1:35" x14ac:dyDescent="0.2">
      <c r="A77" s="6" t="str">
        <f>VLOOKUP("&lt;Zeilentitel_9&gt;",Uebersetzungen!$B$3:$E$140,Uebersetzungen!$B$2+1,FALSE)</f>
        <v>Region Plessur</v>
      </c>
      <c r="B77" s="48">
        <v>8510</v>
      </c>
      <c r="C77" s="48">
        <v>1157</v>
      </c>
      <c r="D77" s="9">
        <v>18</v>
      </c>
      <c r="E77" s="9">
        <v>5009</v>
      </c>
      <c r="F77" s="9">
        <v>1598</v>
      </c>
      <c r="G77" s="9">
        <v>517</v>
      </c>
      <c r="H77" s="9">
        <v>176</v>
      </c>
      <c r="I77" s="9">
        <v>2</v>
      </c>
      <c r="J77" s="47">
        <v>33</v>
      </c>
      <c r="K77" s="48">
        <v>1157</v>
      </c>
      <c r="L77" s="9">
        <v>2238</v>
      </c>
      <c r="M77" s="9">
        <v>2623</v>
      </c>
      <c r="N77" s="9">
        <v>1741</v>
      </c>
      <c r="O77" s="9">
        <v>517</v>
      </c>
      <c r="P77" s="9">
        <v>18</v>
      </c>
      <c r="Q77" s="9">
        <v>175</v>
      </c>
      <c r="R77" s="9">
        <v>8</v>
      </c>
      <c r="S77" s="47">
        <v>33</v>
      </c>
      <c r="T77" s="48">
        <v>965</v>
      </c>
      <c r="U77" s="9">
        <v>202</v>
      </c>
      <c r="V77" s="9">
        <v>4554</v>
      </c>
      <c r="W77" s="9">
        <v>2119</v>
      </c>
      <c r="X77" s="9">
        <v>124</v>
      </c>
      <c r="Y77" s="9">
        <v>36</v>
      </c>
      <c r="Z77" s="47">
        <v>510</v>
      </c>
      <c r="AA77" s="48">
        <v>965</v>
      </c>
      <c r="AB77" s="9">
        <v>1862</v>
      </c>
      <c r="AC77" s="9">
        <v>2275</v>
      </c>
      <c r="AD77" s="9">
        <v>414</v>
      </c>
      <c r="AE77" s="9">
        <v>2118</v>
      </c>
      <c r="AF77" s="9">
        <v>202</v>
      </c>
      <c r="AG77" s="9">
        <v>124</v>
      </c>
      <c r="AH77" s="9">
        <v>40</v>
      </c>
      <c r="AI77" s="72">
        <v>510</v>
      </c>
    </row>
    <row r="78" spans="1:35" x14ac:dyDescent="0.2">
      <c r="A78" s="7" t="s">
        <v>67</v>
      </c>
      <c r="B78" s="54">
        <v>4648</v>
      </c>
      <c r="C78" s="54">
        <v>764</v>
      </c>
      <c r="D78" s="17">
        <v>8</v>
      </c>
      <c r="E78" s="17">
        <v>3453</v>
      </c>
      <c r="F78" s="17">
        <v>219</v>
      </c>
      <c r="G78" s="17">
        <v>46</v>
      </c>
      <c r="H78" s="17">
        <v>157</v>
      </c>
      <c r="I78" s="17">
        <v>0</v>
      </c>
      <c r="J78" s="43">
        <v>1</v>
      </c>
      <c r="K78" s="54">
        <v>764</v>
      </c>
      <c r="L78" s="17">
        <v>2207</v>
      </c>
      <c r="M78" s="17">
        <v>1191</v>
      </c>
      <c r="N78" s="17">
        <v>272</v>
      </c>
      <c r="O78" s="17">
        <v>46</v>
      </c>
      <c r="P78" s="17">
        <v>8</v>
      </c>
      <c r="Q78" s="17">
        <v>156</v>
      </c>
      <c r="R78" s="17">
        <v>3</v>
      </c>
      <c r="S78" s="43">
        <v>1</v>
      </c>
      <c r="T78" s="54">
        <v>665</v>
      </c>
      <c r="U78" s="17">
        <v>135</v>
      </c>
      <c r="V78" s="17">
        <v>3069</v>
      </c>
      <c r="W78" s="17">
        <v>557</v>
      </c>
      <c r="X78" s="17">
        <v>116</v>
      </c>
      <c r="Y78" s="17">
        <v>20</v>
      </c>
      <c r="Z78" s="43">
        <v>86</v>
      </c>
      <c r="AA78" s="54">
        <v>665</v>
      </c>
      <c r="AB78" s="17">
        <v>1753</v>
      </c>
      <c r="AC78" s="17">
        <v>1231</v>
      </c>
      <c r="AD78" s="17">
        <v>84</v>
      </c>
      <c r="AE78" s="17">
        <v>557</v>
      </c>
      <c r="AF78" s="17">
        <v>135</v>
      </c>
      <c r="AG78" s="17">
        <v>116</v>
      </c>
      <c r="AH78" s="17">
        <v>21</v>
      </c>
      <c r="AI78" s="73">
        <v>86</v>
      </c>
    </row>
    <row r="79" spans="1:35" x14ac:dyDescent="0.2">
      <c r="A79" s="7" t="s">
        <v>68</v>
      </c>
      <c r="B79" s="54">
        <v>1376</v>
      </c>
      <c r="C79" s="54">
        <v>210</v>
      </c>
      <c r="D79" s="17">
        <v>5</v>
      </c>
      <c r="E79" s="17">
        <v>602</v>
      </c>
      <c r="F79" s="17">
        <v>380</v>
      </c>
      <c r="G79" s="17">
        <v>153</v>
      </c>
      <c r="H79" s="17">
        <v>9</v>
      </c>
      <c r="I79" s="17">
        <v>1</v>
      </c>
      <c r="J79" s="43">
        <v>16</v>
      </c>
      <c r="K79" s="54">
        <v>210</v>
      </c>
      <c r="L79" s="17">
        <v>14</v>
      </c>
      <c r="M79" s="17">
        <v>568</v>
      </c>
      <c r="N79" s="17">
        <v>398</v>
      </c>
      <c r="O79" s="17">
        <v>153</v>
      </c>
      <c r="P79" s="17">
        <v>5</v>
      </c>
      <c r="Q79" s="17">
        <v>9</v>
      </c>
      <c r="R79" s="17">
        <v>3</v>
      </c>
      <c r="S79" s="43">
        <v>16</v>
      </c>
      <c r="T79" s="54">
        <v>163</v>
      </c>
      <c r="U79" s="17">
        <v>39</v>
      </c>
      <c r="V79" s="17">
        <v>556</v>
      </c>
      <c r="W79" s="17">
        <v>529</v>
      </c>
      <c r="X79" s="17">
        <v>6</v>
      </c>
      <c r="Y79" s="17">
        <v>8</v>
      </c>
      <c r="Z79" s="43">
        <v>75</v>
      </c>
      <c r="AA79" s="54">
        <v>163</v>
      </c>
      <c r="AB79" s="17">
        <v>39</v>
      </c>
      <c r="AC79" s="17">
        <v>399</v>
      </c>
      <c r="AD79" s="17">
        <v>118</v>
      </c>
      <c r="AE79" s="17">
        <v>529</v>
      </c>
      <c r="AF79" s="17">
        <v>39</v>
      </c>
      <c r="AG79" s="17">
        <v>6</v>
      </c>
      <c r="AH79" s="17">
        <v>8</v>
      </c>
      <c r="AI79" s="73">
        <v>75</v>
      </c>
    </row>
    <row r="80" spans="1:35" x14ac:dyDescent="0.2">
      <c r="A80" s="7" t="s">
        <v>69</v>
      </c>
      <c r="B80" s="54">
        <v>2086</v>
      </c>
      <c r="C80" s="54">
        <v>158</v>
      </c>
      <c r="D80" s="17">
        <v>5</v>
      </c>
      <c r="E80" s="17">
        <v>819</v>
      </c>
      <c r="F80" s="17">
        <v>840</v>
      </c>
      <c r="G80" s="17">
        <v>238</v>
      </c>
      <c r="H80" s="17">
        <v>10</v>
      </c>
      <c r="I80" s="17">
        <v>1</v>
      </c>
      <c r="J80" s="43">
        <v>15</v>
      </c>
      <c r="K80" s="54">
        <v>158</v>
      </c>
      <c r="L80" s="17">
        <v>12</v>
      </c>
      <c r="M80" s="17">
        <v>738</v>
      </c>
      <c r="N80" s="17">
        <v>908</v>
      </c>
      <c r="O80" s="17">
        <v>238</v>
      </c>
      <c r="P80" s="17">
        <v>5</v>
      </c>
      <c r="Q80" s="17">
        <v>10</v>
      </c>
      <c r="R80" s="17">
        <v>2</v>
      </c>
      <c r="S80" s="43">
        <v>15</v>
      </c>
      <c r="T80" s="54">
        <v>117</v>
      </c>
      <c r="U80" s="17">
        <v>27</v>
      </c>
      <c r="V80" s="17">
        <v>803</v>
      </c>
      <c r="W80" s="17">
        <v>815</v>
      </c>
      <c r="X80" s="17">
        <v>2</v>
      </c>
      <c r="Y80" s="17">
        <v>6</v>
      </c>
      <c r="Z80" s="43">
        <v>316</v>
      </c>
      <c r="AA80" s="54">
        <v>117</v>
      </c>
      <c r="AB80" s="17">
        <v>52</v>
      </c>
      <c r="AC80" s="17">
        <v>571</v>
      </c>
      <c r="AD80" s="17">
        <v>178</v>
      </c>
      <c r="AE80" s="17">
        <v>814</v>
      </c>
      <c r="AF80" s="17">
        <v>27</v>
      </c>
      <c r="AG80" s="17">
        <v>2</v>
      </c>
      <c r="AH80" s="17">
        <v>9</v>
      </c>
      <c r="AI80" s="73">
        <v>316</v>
      </c>
    </row>
    <row r="81" spans="1:35" x14ac:dyDescent="0.2">
      <c r="A81" s="7" t="s">
        <v>70</v>
      </c>
      <c r="B81" s="54">
        <v>400</v>
      </c>
      <c r="C81" s="54">
        <v>25</v>
      </c>
      <c r="D81" s="17">
        <v>0</v>
      </c>
      <c r="E81" s="17">
        <v>135</v>
      </c>
      <c r="F81" s="17">
        <v>159</v>
      </c>
      <c r="G81" s="17">
        <v>80</v>
      </c>
      <c r="H81" s="17">
        <v>0</v>
      </c>
      <c r="I81" s="17">
        <v>0</v>
      </c>
      <c r="J81" s="43">
        <v>1</v>
      </c>
      <c r="K81" s="54">
        <v>25</v>
      </c>
      <c r="L81" s="17">
        <v>5</v>
      </c>
      <c r="M81" s="17">
        <v>126</v>
      </c>
      <c r="N81" s="17">
        <v>163</v>
      </c>
      <c r="O81" s="17">
        <v>80</v>
      </c>
      <c r="P81" s="17">
        <v>0</v>
      </c>
      <c r="Q81" s="17">
        <v>0</v>
      </c>
      <c r="R81" s="17">
        <v>0</v>
      </c>
      <c r="S81" s="43">
        <v>1</v>
      </c>
      <c r="T81" s="54">
        <v>20</v>
      </c>
      <c r="U81" s="17">
        <v>1</v>
      </c>
      <c r="V81" s="17">
        <v>126</v>
      </c>
      <c r="W81" s="17">
        <v>218</v>
      </c>
      <c r="X81" s="17">
        <v>0</v>
      </c>
      <c r="Y81" s="17">
        <v>2</v>
      </c>
      <c r="Z81" s="43">
        <v>33</v>
      </c>
      <c r="AA81" s="54">
        <v>20</v>
      </c>
      <c r="AB81" s="17">
        <v>18</v>
      </c>
      <c r="AC81" s="17">
        <v>74</v>
      </c>
      <c r="AD81" s="17">
        <v>34</v>
      </c>
      <c r="AE81" s="17">
        <v>218</v>
      </c>
      <c r="AF81" s="17">
        <v>1</v>
      </c>
      <c r="AG81" s="17">
        <v>0</v>
      </c>
      <c r="AH81" s="17">
        <v>2</v>
      </c>
      <c r="AI81" s="73">
        <v>33</v>
      </c>
    </row>
    <row r="82" spans="1:35" x14ac:dyDescent="0.2">
      <c r="A82" s="6" t="str">
        <f>VLOOKUP("&lt;Zeilentitel_10&gt;",Uebersetzungen!$B$3:$E$140,Uebersetzungen!$B$2+1,FALSE)</f>
        <v>Region Prättigau/Davos</v>
      </c>
      <c r="B82" s="48">
        <v>11234</v>
      </c>
      <c r="C82" s="48">
        <v>1798</v>
      </c>
      <c r="D82" s="9">
        <v>38</v>
      </c>
      <c r="E82" s="9">
        <v>4889</v>
      </c>
      <c r="F82" s="9">
        <v>3366</v>
      </c>
      <c r="G82" s="9">
        <v>687</v>
      </c>
      <c r="H82" s="9">
        <v>56</v>
      </c>
      <c r="I82" s="9">
        <v>360</v>
      </c>
      <c r="J82" s="47">
        <v>40</v>
      </c>
      <c r="K82" s="48">
        <v>1798</v>
      </c>
      <c r="L82" s="9">
        <v>69</v>
      </c>
      <c r="M82" s="9">
        <v>4261</v>
      </c>
      <c r="N82" s="9">
        <v>3890</v>
      </c>
      <c r="O82" s="9">
        <v>690</v>
      </c>
      <c r="P82" s="9">
        <v>39</v>
      </c>
      <c r="Q82" s="9">
        <v>48</v>
      </c>
      <c r="R82" s="9">
        <v>399</v>
      </c>
      <c r="S82" s="47">
        <v>40</v>
      </c>
      <c r="T82" s="48">
        <v>1403</v>
      </c>
      <c r="U82" s="9">
        <v>188</v>
      </c>
      <c r="V82" s="9">
        <v>4444</v>
      </c>
      <c r="W82" s="9">
        <v>3373</v>
      </c>
      <c r="X82" s="9">
        <v>40</v>
      </c>
      <c r="Y82" s="9">
        <v>459</v>
      </c>
      <c r="Z82" s="47">
        <v>1327</v>
      </c>
      <c r="AA82" s="48">
        <v>1403</v>
      </c>
      <c r="AB82" s="9">
        <v>172</v>
      </c>
      <c r="AC82" s="9">
        <v>3409</v>
      </c>
      <c r="AD82" s="9">
        <v>894</v>
      </c>
      <c r="AE82" s="9">
        <v>3365</v>
      </c>
      <c r="AF82" s="9">
        <v>189</v>
      </c>
      <c r="AG82" s="9">
        <v>41</v>
      </c>
      <c r="AH82" s="9">
        <v>434</v>
      </c>
      <c r="AI82" s="72">
        <v>1327</v>
      </c>
    </row>
    <row r="83" spans="1:35" x14ac:dyDescent="0.2">
      <c r="A83" s="7" t="s">
        <v>61</v>
      </c>
      <c r="B83" s="54">
        <v>2997</v>
      </c>
      <c r="C83" s="54">
        <v>374</v>
      </c>
      <c r="D83" s="17">
        <v>9</v>
      </c>
      <c r="E83" s="17">
        <v>1747</v>
      </c>
      <c r="F83" s="17">
        <v>528</v>
      </c>
      <c r="G83" s="17">
        <v>288</v>
      </c>
      <c r="H83" s="17">
        <v>43</v>
      </c>
      <c r="I83" s="17">
        <v>3</v>
      </c>
      <c r="J83" s="43">
        <v>5</v>
      </c>
      <c r="K83" s="54">
        <v>374</v>
      </c>
      <c r="L83" s="17">
        <v>9</v>
      </c>
      <c r="M83" s="17">
        <v>1607</v>
      </c>
      <c r="N83" s="17">
        <v>645</v>
      </c>
      <c r="O83" s="17">
        <v>290</v>
      </c>
      <c r="P83" s="17">
        <v>9</v>
      </c>
      <c r="Q83" s="17">
        <v>32</v>
      </c>
      <c r="R83" s="17">
        <v>26</v>
      </c>
      <c r="S83" s="43">
        <v>5</v>
      </c>
      <c r="T83" s="54">
        <v>273</v>
      </c>
      <c r="U83" s="17">
        <v>39</v>
      </c>
      <c r="V83" s="17">
        <v>1466</v>
      </c>
      <c r="W83" s="17">
        <v>795</v>
      </c>
      <c r="X83" s="17">
        <v>29</v>
      </c>
      <c r="Y83" s="17">
        <v>67</v>
      </c>
      <c r="Z83" s="43">
        <v>328</v>
      </c>
      <c r="AA83" s="54">
        <v>273</v>
      </c>
      <c r="AB83" s="17">
        <v>9</v>
      </c>
      <c r="AC83" s="17">
        <v>1327</v>
      </c>
      <c r="AD83" s="17">
        <v>131</v>
      </c>
      <c r="AE83" s="17">
        <v>795</v>
      </c>
      <c r="AF83" s="17">
        <v>39</v>
      </c>
      <c r="AG83" s="17">
        <v>29</v>
      </c>
      <c r="AH83" s="17">
        <v>66</v>
      </c>
      <c r="AI83" s="73">
        <v>328</v>
      </c>
    </row>
    <row r="84" spans="1:35" x14ac:dyDescent="0.2">
      <c r="A84" s="7" t="s">
        <v>62</v>
      </c>
      <c r="B84" s="54">
        <v>503</v>
      </c>
      <c r="C84" s="54">
        <v>92</v>
      </c>
      <c r="D84" s="17">
        <v>1</v>
      </c>
      <c r="E84" s="17">
        <v>99</v>
      </c>
      <c r="F84" s="17">
        <v>294</v>
      </c>
      <c r="G84" s="17">
        <v>11</v>
      </c>
      <c r="H84" s="17">
        <v>0</v>
      </c>
      <c r="I84" s="17">
        <v>1</v>
      </c>
      <c r="J84" s="43">
        <v>5</v>
      </c>
      <c r="K84" s="54">
        <v>92</v>
      </c>
      <c r="L84" s="17">
        <v>9</v>
      </c>
      <c r="M84" s="17">
        <v>68</v>
      </c>
      <c r="N84" s="17">
        <v>316</v>
      </c>
      <c r="O84" s="17">
        <v>11</v>
      </c>
      <c r="P84" s="17">
        <v>1</v>
      </c>
      <c r="Q84" s="17">
        <v>0</v>
      </c>
      <c r="R84" s="17">
        <v>1</v>
      </c>
      <c r="S84" s="43">
        <v>5</v>
      </c>
      <c r="T84" s="54">
        <v>70</v>
      </c>
      <c r="U84" s="17">
        <v>6</v>
      </c>
      <c r="V84" s="17">
        <v>131</v>
      </c>
      <c r="W84" s="17">
        <v>131</v>
      </c>
      <c r="X84" s="17">
        <v>0</v>
      </c>
      <c r="Y84" s="17">
        <v>2</v>
      </c>
      <c r="Z84" s="43">
        <v>163</v>
      </c>
      <c r="AA84" s="54">
        <v>70</v>
      </c>
      <c r="AB84" s="17">
        <v>47</v>
      </c>
      <c r="AC84" s="17">
        <v>45</v>
      </c>
      <c r="AD84" s="17">
        <v>43</v>
      </c>
      <c r="AE84" s="17">
        <v>129</v>
      </c>
      <c r="AF84" s="17">
        <v>6</v>
      </c>
      <c r="AG84" s="17">
        <v>0</v>
      </c>
      <c r="AH84" s="17">
        <v>0</v>
      </c>
      <c r="AI84" s="73">
        <v>163</v>
      </c>
    </row>
    <row r="85" spans="1:35" x14ac:dyDescent="0.2">
      <c r="A85" s="7" t="s">
        <v>63</v>
      </c>
      <c r="B85" s="54">
        <v>241</v>
      </c>
      <c r="C85" s="54">
        <v>15</v>
      </c>
      <c r="D85" s="17">
        <v>0</v>
      </c>
      <c r="E85" s="17">
        <v>45</v>
      </c>
      <c r="F85" s="17">
        <v>181</v>
      </c>
      <c r="G85" s="17">
        <v>0</v>
      </c>
      <c r="H85" s="17">
        <v>0</v>
      </c>
      <c r="I85" s="17">
        <v>0</v>
      </c>
      <c r="J85" s="43">
        <v>0</v>
      </c>
      <c r="K85" s="54">
        <v>15</v>
      </c>
      <c r="L85" s="17">
        <v>0</v>
      </c>
      <c r="M85" s="17">
        <v>24</v>
      </c>
      <c r="N85" s="17">
        <v>202</v>
      </c>
      <c r="O85" s="17">
        <v>0</v>
      </c>
      <c r="P85" s="17">
        <v>0</v>
      </c>
      <c r="Q85" s="17">
        <v>0</v>
      </c>
      <c r="R85" s="17">
        <v>0</v>
      </c>
      <c r="S85" s="43">
        <v>0</v>
      </c>
      <c r="T85" s="54">
        <v>12</v>
      </c>
      <c r="U85" s="17">
        <v>14</v>
      </c>
      <c r="V85" s="17">
        <v>39</v>
      </c>
      <c r="W85" s="17">
        <v>98</v>
      </c>
      <c r="X85" s="17">
        <v>0</v>
      </c>
      <c r="Y85" s="17">
        <v>3</v>
      </c>
      <c r="Z85" s="43">
        <v>75</v>
      </c>
      <c r="AA85" s="54">
        <v>12</v>
      </c>
      <c r="AB85" s="17">
        <v>16</v>
      </c>
      <c r="AC85" s="17">
        <v>6</v>
      </c>
      <c r="AD85" s="17">
        <v>18</v>
      </c>
      <c r="AE85" s="17">
        <v>98</v>
      </c>
      <c r="AF85" s="17">
        <v>14</v>
      </c>
      <c r="AG85" s="17">
        <v>0</v>
      </c>
      <c r="AH85" s="17">
        <v>2</v>
      </c>
      <c r="AI85" s="73">
        <v>75</v>
      </c>
    </row>
    <row r="86" spans="1:35" x14ac:dyDescent="0.2">
      <c r="A86" s="7" t="s">
        <v>64</v>
      </c>
      <c r="B86" s="54">
        <v>530</v>
      </c>
      <c r="C86" s="54">
        <v>91</v>
      </c>
      <c r="D86" s="17">
        <v>0</v>
      </c>
      <c r="E86" s="17">
        <v>236</v>
      </c>
      <c r="F86" s="17">
        <v>192</v>
      </c>
      <c r="G86" s="17">
        <v>8</v>
      </c>
      <c r="H86" s="17">
        <v>1</v>
      </c>
      <c r="I86" s="17">
        <v>1</v>
      </c>
      <c r="J86" s="43">
        <v>1</v>
      </c>
      <c r="K86" s="54">
        <v>91</v>
      </c>
      <c r="L86" s="17">
        <v>2</v>
      </c>
      <c r="M86" s="17">
        <v>184</v>
      </c>
      <c r="N86" s="17">
        <v>242</v>
      </c>
      <c r="O86" s="17">
        <v>9</v>
      </c>
      <c r="P86" s="17">
        <v>0</v>
      </c>
      <c r="Q86" s="17">
        <v>1</v>
      </c>
      <c r="R86" s="17">
        <v>0</v>
      </c>
      <c r="S86" s="43">
        <v>1</v>
      </c>
      <c r="T86" s="54">
        <v>68</v>
      </c>
      <c r="U86" s="17">
        <v>3</v>
      </c>
      <c r="V86" s="17">
        <v>189</v>
      </c>
      <c r="W86" s="17">
        <v>178</v>
      </c>
      <c r="X86" s="17">
        <v>0</v>
      </c>
      <c r="Y86" s="17">
        <v>23</v>
      </c>
      <c r="Z86" s="43">
        <v>69</v>
      </c>
      <c r="AA86" s="54">
        <v>68</v>
      </c>
      <c r="AB86" s="17">
        <v>7</v>
      </c>
      <c r="AC86" s="17">
        <v>144</v>
      </c>
      <c r="AD86" s="17">
        <v>66</v>
      </c>
      <c r="AE86" s="17">
        <v>172</v>
      </c>
      <c r="AF86" s="17">
        <v>4</v>
      </c>
      <c r="AG86" s="17">
        <v>0</v>
      </c>
      <c r="AH86" s="17">
        <v>0</v>
      </c>
      <c r="AI86" s="73">
        <v>69</v>
      </c>
    </row>
    <row r="87" spans="1:35" x14ac:dyDescent="0.2">
      <c r="A87" s="7" t="s">
        <v>101</v>
      </c>
      <c r="B87" s="54">
        <v>2412</v>
      </c>
      <c r="C87" s="54">
        <v>413</v>
      </c>
      <c r="D87" s="17">
        <v>0</v>
      </c>
      <c r="E87" s="17">
        <v>1254</v>
      </c>
      <c r="F87" s="17">
        <v>269</v>
      </c>
      <c r="G87" s="17">
        <v>124</v>
      </c>
      <c r="H87" s="17">
        <v>6</v>
      </c>
      <c r="I87" s="17">
        <v>345</v>
      </c>
      <c r="J87" s="43">
        <v>1</v>
      </c>
      <c r="K87" s="54">
        <v>413</v>
      </c>
      <c r="L87" s="17">
        <v>26</v>
      </c>
      <c r="M87" s="17">
        <v>1144</v>
      </c>
      <c r="N87" s="17">
        <v>354</v>
      </c>
      <c r="O87" s="17">
        <v>124</v>
      </c>
      <c r="P87" s="17">
        <v>0</v>
      </c>
      <c r="Q87" s="17">
        <v>9</v>
      </c>
      <c r="R87" s="17">
        <v>341</v>
      </c>
      <c r="S87" s="43">
        <v>1</v>
      </c>
      <c r="T87" s="54">
        <v>316</v>
      </c>
      <c r="U87" s="17">
        <v>24</v>
      </c>
      <c r="V87" s="17">
        <v>1030</v>
      </c>
      <c r="W87" s="17">
        <v>664</v>
      </c>
      <c r="X87" s="17">
        <v>5</v>
      </c>
      <c r="Y87" s="17">
        <v>346</v>
      </c>
      <c r="Z87" s="43">
        <v>27</v>
      </c>
      <c r="AA87" s="54">
        <v>316</v>
      </c>
      <c r="AB87" s="17">
        <v>32</v>
      </c>
      <c r="AC87" s="17">
        <v>925</v>
      </c>
      <c r="AD87" s="17">
        <v>73</v>
      </c>
      <c r="AE87" s="17">
        <v>664</v>
      </c>
      <c r="AF87" s="17">
        <v>24</v>
      </c>
      <c r="AG87" s="17">
        <v>6</v>
      </c>
      <c r="AH87" s="17">
        <v>345</v>
      </c>
      <c r="AI87" s="73">
        <v>27</v>
      </c>
    </row>
    <row r="88" spans="1:35" x14ac:dyDescent="0.2">
      <c r="A88" s="7" t="s">
        <v>90</v>
      </c>
      <c r="B88" s="54">
        <v>179</v>
      </c>
      <c r="C88" s="54">
        <v>22</v>
      </c>
      <c r="D88" s="17">
        <v>3</v>
      </c>
      <c r="E88" s="17">
        <v>37</v>
      </c>
      <c r="F88" s="17">
        <v>103</v>
      </c>
      <c r="G88" s="17">
        <v>12</v>
      </c>
      <c r="H88" s="17">
        <v>0</v>
      </c>
      <c r="I88" s="17">
        <v>0</v>
      </c>
      <c r="J88" s="43">
        <v>2</v>
      </c>
      <c r="K88" s="54">
        <v>22</v>
      </c>
      <c r="L88" s="17">
        <v>3</v>
      </c>
      <c r="M88" s="17">
        <v>25</v>
      </c>
      <c r="N88" s="17">
        <v>112</v>
      </c>
      <c r="O88" s="17">
        <v>12</v>
      </c>
      <c r="P88" s="17">
        <v>3</v>
      </c>
      <c r="Q88" s="17">
        <v>0</v>
      </c>
      <c r="R88" s="17">
        <v>0</v>
      </c>
      <c r="S88" s="43">
        <v>2</v>
      </c>
      <c r="T88" s="54">
        <v>18</v>
      </c>
      <c r="U88" s="17">
        <v>2</v>
      </c>
      <c r="V88" s="17">
        <v>49</v>
      </c>
      <c r="W88" s="17">
        <v>62</v>
      </c>
      <c r="X88" s="17">
        <v>0</v>
      </c>
      <c r="Y88" s="17">
        <v>2</v>
      </c>
      <c r="Z88" s="43">
        <v>46</v>
      </c>
      <c r="AA88" s="54">
        <v>18</v>
      </c>
      <c r="AB88" s="17">
        <v>8</v>
      </c>
      <c r="AC88" s="17">
        <v>16</v>
      </c>
      <c r="AD88" s="17">
        <v>25</v>
      </c>
      <c r="AE88" s="17">
        <v>62</v>
      </c>
      <c r="AF88" s="17">
        <v>2</v>
      </c>
      <c r="AG88" s="17">
        <v>0</v>
      </c>
      <c r="AH88" s="17">
        <v>2</v>
      </c>
      <c r="AI88" s="73">
        <v>46</v>
      </c>
    </row>
    <row r="89" spans="1:35" x14ac:dyDescent="0.2">
      <c r="A89" s="7" t="s">
        <v>65</v>
      </c>
      <c r="B89" s="54">
        <v>369</v>
      </c>
      <c r="C89" s="54">
        <v>68</v>
      </c>
      <c r="D89" s="17">
        <v>1</v>
      </c>
      <c r="E89" s="17">
        <v>156</v>
      </c>
      <c r="F89" s="17">
        <v>121</v>
      </c>
      <c r="G89" s="17">
        <v>19</v>
      </c>
      <c r="H89" s="17">
        <v>0</v>
      </c>
      <c r="I89" s="17">
        <v>4</v>
      </c>
      <c r="J89" s="43">
        <v>0</v>
      </c>
      <c r="K89" s="54">
        <v>68</v>
      </c>
      <c r="L89" s="17">
        <v>2</v>
      </c>
      <c r="M89" s="17">
        <v>141</v>
      </c>
      <c r="N89" s="17">
        <v>129</v>
      </c>
      <c r="O89" s="17">
        <v>19</v>
      </c>
      <c r="P89" s="17">
        <v>1</v>
      </c>
      <c r="Q89" s="17">
        <v>0</v>
      </c>
      <c r="R89" s="17">
        <v>9</v>
      </c>
      <c r="S89" s="43">
        <v>0</v>
      </c>
      <c r="T89" s="54">
        <v>46</v>
      </c>
      <c r="U89" s="17">
        <v>5</v>
      </c>
      <c r="V89" s="17">
        <v>199</v>
      </c>
      <c r="W89" s="17">
        <v>115</v>
      </c>
      <c r="X89" s="17">
        <v>0</v>
      </c>
      <c r="Y89" s="17">
        <v>3</v>
      </c>
      <c r="Z89" s="43">
        <v>1</v>
      </c>
      <c r="AA89" s="54">
        <v>46</v>
      </c>
      <c r="AB89" s="17">
        <v>2</v>
      </c>
      <c r="AC89" s="17">
        <v>115</v>
      </c>
      <c r="AD89" s="17">
        <v>81</v>
      </c>
      <c r="AE89" s="17">
        <v>115</v>
      </c>
      <c r="AF89" s="17">
        <v>5</v>
      </c>
      <c r="AG89" s="17">
        <v>0</v>
      </c>
      <c r="AH89" s="17">
        <v>4</v>
      </c>
      <c r="AI89" s="73">
        <v>1</v>
      </c>
    </row>
    <row r="90" spans="1:35" x14ac:dyDescent="0.2">
      <c r="A90" s="7" t="s">
        <v>66</v>
      </c>
      <c r="B90" s="54">
        <v>1213</v>
      </c>
      <c r="C90" s="54">
        <v>162</v>
      </c>
      <c r="D90" s="17">
        <v>11</v>
      </c>
      <c r="E90" s="17">
        <v>283</v>
      </c>
      <c r="F90" s="17">
        <v>679</v>
      </c>
      <c r="G90" s="17">
        <v>71</v>
      </c>
      <c r="H90" s="17">
        <v>2</v>
      </c>
      <c r="I90" s="17">
        <v>0</v>
      </c>
      <c r="J90" s="43">
        <v>5</v>
      </c>
      <c r="K90" s="54">
        <v>162</v>
      </c>
      <c r="L90" s="17">
        <v>11</v>
      </c>
      <c r="M90" s="17">
        <v>230</v>
      </c>
      <c r="N90" s="17">
        <v>718</v>
      </c>
      <c r="O90" s="17">
        <v>71</v>
      </c>
      <c r="P90" s="17">
        <v>11</v>
      </c>
      <c r="Q90" s="17">
        <v>2</v>
      </c>
      <c r="R90" s="17">
        <v>3</v>
      </c>
      <c r="S90" s="43">
        <v>5</v>
      </c>
      <c r="T90" s="54">
        <v>136</v>
      </c>
      <c r="U90" s="17">
        <v>33</v>
      </c>
      <c r="V90" s="17">
        <v>372</v>
      </c>
      <c r="W90" s="17">
        <v>513</v>
      </c>
      <c r="X90" s="17">
        <v>0</v>
      </c>
      <c r="Y90" s="17">
        <v>3</v>
      </c>
      <c r="Z90" s="43">
        <v>156</v>
      </c>
      <c r="AA90" s="54">
        <v>136</v>
      </c>
      <c r="AB90" s="17">
        <v>12</v>
      </c>
      <c r="AC90" s="17">
        <v>160</v>
      </c>
      <c r="AD90" s="17">
        <v>200</v>
      </c>
      <c r="AE90" s="17">
        <v>513</v>
      </c>
      <c r="AF90" s="17">
        <v>33</v>
      </c>
      <c r="AG90" s="17">
        <v>0</v>
      </c>
      <c r="AH90" s="17">
        <v>3</v>
      </c>
      <c r="AI90" s="73">
        <v>156</v>
      </c>
    </row>
    <row r="91" spans="1:35" x14ac:dyDescent="0.2">
      <c r="A91" s="7" t="s">
        <v>79</v>
      </c>
      <c r="B91" s="54">
        <v>1019</v>
      </c>
      <c r="C91" s="54">
        <v>248</v>
      </c>
      <c r="D91" s="17">
        <v>3</v>
      </c>
      <c r="E91" s="17">
        <v>312</v>
      </c>
      <c r="F91" s="17">
        <v>323</v>
      </c>
      <c r="G91" s="17">
        <v>131</v>
      </c>
      <c r="H91" s="17">
        <v>0</v>
      </c>
      <c r="I91" s="17">
        <v>0</v>
      </c>
      <c r="J91" s="43">
        <v>2</v>
      </c>
      <c r="K91" s="54">
        <v>248</v>
      </c>
      <c r="L91" s="17">
        <v>3</v>
      </c>
      <c r="M91" s="17">
        <v>253</v>
      </c>
      <c r="N91" s="17">
        <v>377</v>
      </c>
      <c r="O91" s="17">
        <v>131</v>
      </c>
      <c r="P91" s="17">
        <v>3</v>
      </c>
      <c r="Q91" s="17">
        <v>0</v>
      </c>
      <c r="R91" s="17">
        <v>2</v>
      </c>
      <c r="S91" s="43">
        <v>2</v>
      </c>
      <c r="T91" s="54">
        <v>226</v>
      </c>
      <c r="U91" s="17">
        <v>26</v>
      </c>
      <c r="V91" s="17">
        <v>280</v>
      </c>
      <c r="W91" s="17">
        <v>331</v>
      </c>
      <c r="X91" s="17">
        <v>0</v>
      </c>
      <c r="Y91" s="17">
        <v>2</v>
      </c>
      <c r="Z91" s="43">
        <v>154</v>
      </c>
      <c r="AA91" s="54">
        <v>226</v>
      </c>
      <c r="AB91" s="17">
        <v>25</v>
      </c>
      <c r="AC91" s="17">
        <v>188</v>
      </c>
      <c r="AD91" s="17">
        <v>66</v>
      </c>
      <c r="AE91" s="17">
        <v>331</v>
      </c>
      <c r="AF91" s="17">
        <v>26</v>
      </c>
      <c r="AG91" s="17">
        <v>0</v>
      </c>
      <c r="AH91" s="17">
        <v>3</v>
      </c>
      <c r="AI91" s="73">
        <v>154</v>
      </c>
    </row>
    <row r="92" spans="1:35" x14ac:dyDescent="0.2">
      <c r="A92" s="7" t="s">
        <v>80</v>
      </c>
      <c r="B92" s="54">
        <v>1061</v>
      </c>
      <c r="C92" s="54">
        <v>190</v>
      </c>
      <c r="D92" s="17">
        <v>4</v>
      </c>
      <c r="E92" s="17">
        <v>452</v>
      </c>
      <c r="F92" s="17">
        <v>385</v>
      </c>
      <c r="G92" s="17">
        <v>8</v>
      </c>
      <c r="H92" s="17">
        <v>4</v>
      </c>
      <c r="I92" s="17">
        <v>0</v>
      </c>
      <c r="J92" s="43">
        <v>18</v>
      </c>
      <c r="K92" s="54">
        <v>190</v>
      </c>
      <c r="L92" s="17">
        <v>3</v>
      </c>
      <c r="M92" s="17">
        <v>358</v>
      </c>
      <c r="N92" s="17">
        <v>473</v>
      </c>
      <c r="O92" s="17">
        <v>8</v>
      </c>
      <c r="P92" s="17">
        <v>4</v>
      </c>
      <c r="Q92" s="17">
        <v>4</v>
      </c>
      <c r="R92" s="17">
        <v>3</v>
      </c>
      <c r="S92" s="43">
        <v>18</v>
      </c>
      <c r="T92" s="54">
        <v>146</v>
      </c>
      <c r="U92" s="17">
        <v>8</v>
      </c>
      <c r="V92" s="17">
        <v>461</v>
      </c>
      <c r="W92" s="17">
        <v>317</v>
      </c>
      <c r="X92" s="17">
        <v>2</v>
      </c>
      <c r="Y92" s="17">
        <v>2</v>
      </c>
      <c r="Z92" s="43">
        <v>125</v>
      </c>
      <c r="AA92" s="54">
        <v>146</v>
      </c>
      <c r="AB92" s="17">
        <v>11</v>
      </c>
      <c r="AC92" s="17">
        <v>305</v>
      </c>
      <c r="AD92" s="17">
        <v>144</v>
      </c>
      <c r="AE92" s="17">
        <v>317</v>
      </c>
      <c r="AF92" s="17">
        <v>8</v>
      </c>
      <c r="AG92" s="17">
        <v>2</v>
      </c>
      <c r="AH92" s="17">
        <v>3</v>
      </c>
      <c r="AI92" s="73">
        <v>125</v>
      </c>
    </row>
    <row r="93" spans="1:35" x14ac:dyDescent="0.2">
      <c r="A93" s="7" t="s">
        <v>81</v>
      </c>
      <c r="B93" s="54">
        <v>710</v>
      </c>
      <c r="C93" s="54">
        <v>123</v>
      </c>
      <c r="D93" s="17">
        <v>6</v>
      </c>
      <c r="E93" s="17">
        <v>268</v>
      </c>
      <c r="F93" s="17">
        <v>291</v>
      </c>
      <c r="G93" s="17">
        <v>15</v>
      </c>
      <c r="H93" s="17">
        <v>0</v>
      </c>
      <c r="I93" s="17">
        <v>6</v>
      </c>
      <c r="J93" s="43">
        <v>1</v>
      </c>
      <c r="K93" s="54">
        <v>123</v>
      </c>
      <c r="L93" s="17">
        <v>1</v>
      </c>
      <c r="M93" s="17">
        <v>227</v>
      </c>
      <c r="N93" s="17">
        <v>322</v>
      </c>
      <c r="O93" s="17">
        <v>15</v>
      </c>
      <c r="P93" s="17">
        <v>7</v>
      </c>
      <c r="Q93" s="17">
        <v>0</v>
      </c>
      <c r="R93" s="17">
        <v>14</v>
      </c>
      <c r="S93" s="43">
        <v>1</v>
      </c>
      <c r="T93" s="54">
        <v>92</v>
      </c>
      <c r="U93" s="17">
        <v>28</v>
      </c>
      <c r="V93" s="17">
        <v>228</v>
      </c>
      <c r="W93" s="17">
        <v>169</v>
      </c>
      <c r="X93" s="17">
        <v>4</v>
      </c>
      <c r="Y93" s="17">
        <v>6</v>
      </c>
      <c r="Z93" s="43">
        <v>183</v>
      </c>
      <c r="AA93" s="54">
        <v>92</v>
      </c>
      <c r="AB93" s="17">
        <v>3</v>
      </c>
      <c r="AC93" s="17">
        <v>178</v>
      </c>
      <c r="AD93" s="17">
        <v>47</v>
      </c>
      <c r="AE93" s="17">
        <v>169</v>
      </c>
      <c r="AF93" s="17">
        <v>28</v>
      </c>
      <c r="AG93" s="17">
        <v>4</v>
      </c>
      <c r="AH93" s="17">
        <v>6</v>
      </c>
      <c r="AI93" s="73">
        <v>183</v>
      </c>
    </row>
    <row r="94" spans="1:35" x14ac:dyDescent="0.2">
      <c r="A94" s="6" t="str">
        <f>VLOOKUP("&lt;Zeilentitel_11&gt;",Uebersetzungen!$B$3:$E$140,Uebersetzungen!$B$2+1,FALSE)</f>
        <v>Region Surselva</v>
      </c>
      <c r="B94" s="48">
        <v>12217</v>
      </c>
      <c r="C94" s="48">
        <v>2329</v>
      </c>
      <c r="D94" s="9">
        <v>91</v>
      </c>
      <c r="E94" s="9">
        <v>4363</v>
      </c>
      <c r="F94" s="9">
        <v>3656</v>
      </c>
      <c r="G94" s="9">
        <v>1438</v>
      </c>
      <c r="H94" s="9">
        <v>256</v>
      </c>
      <c r="I94" s="9">
        <v>27</v>
      </c>
      <c r="J94" s="47">
        <v>57</v>
      </c>
      <c r="K94" s="48">
        <v>2329</v>
      </c>
      <c r="L94" s="9">
        <v>18</v>
      </c>
      <c r="M94" s="9">
        <v>3593</v>
      </c>
      <c r="N94" s="9">
        <v>4382</v>
      </c>
      <c r="O94" s="9">
        <v>1438</v>
      </c>
      <c r="P94" s="9">
        <v>91</v>
      </c>
      <c r="Q94" s="9">
        <v>257</v>
      </c>
      <c r="R94" s="9">
        <v>52</v>
      </c>
      <c r="S94" s="47">
        <v>57</v>
      </c>
      <c r="T94" s="48">
        <v>1832</v>
      </c>
      <c r="U94" s="9">
        <v>383</v>
      </c>
      <c r="V94" s="9">
        <v>3751</v>
      </c>
      <c r="W94" s="9">
        <v>4798</v>
      </c>
      <c r="X94" s="9">
        <v>243</v>
      </c>
      <c r="Y94" s="9">
        <v>70</v>
      </c>
      <c r="Z94" s="47">
        <v>1140</v>
      </c>
      <c r="AA94" s="48">
        <v>1832</v>
      </c>
      <c r="AB94" s="9">
        <v>90</v>
      </c>
      <c r="AC94" s="9">
        <v>2848</v>
      </c>
      <c r="AD94" s="9">
        <v>837</v>
      </c>
      <c r="AE94" s="9">
        <v>4793</v>
      </c>
      <c r="AF94" s="9">
        <v>384</v>
      </c>
      <c r="AG94" s="9">
        <v>244</v>
      </c>
      <c r="AH94" s="9">
        <v>49</v>
      </c>
      <c r="AI94" s="72">
        <v>1140</v>
      </c>
    </row>
    <row r="95" spans="1:35" x14ac:dyDescent="0.2">
      <c r="A95" s="7" t="s">
        <v>6</v>
      </c>
      <c r="B95" s="54">
        <v>427</v>
      </c>
      <c r="C95" s="54">
        <v>115</v>
      </c>
      <c r="D95" s="17">
        <v>1</v>
      </c>
      <c r="E95" s="17">
        <v>228</v>
      </c>
      <c r="F95" s="17">
        <v>35</v>
      </c>
      <c r="G95" s="17">
        <v>41</v>
      </c>
      <c r="H95" s="17">
        <v>0</v>
      </c>
      <c r="I95" s="17">
        <v>7</v>
      </c>
      <c r="J95" s="43">
        <v>0</v>
      </c>
      <c r="K95" s="54">
        <v>115</v>
      </c>
      <c r="L95" s="17">
        <v>0</v>
      </c>
      <c r="M95" s="17">
        <v>216</v>
      </c>
      <c r="N95" s="17">
        <v>46</v>
      </c>
      <c r="O95" s="17">
        <v>41</v>
      </c>
      <c r="P95" s="17">
        <v>1</v>
      </c>
      <c r="Q95" s="17">
        <v>0</v>
      </c>
      <c r="R95" s="17">
        <v>8</v>
      </c>
      <c r="S95" s="43">
        <v>0</v>
      </c>
      <c r="T95" s="54">
        <v>90</v>
      </c>
      <c r="U95" s="17">
        <v>7</v>
      </c>
      <c r="V95" s="17">
        <v>190</v>
      </c>
      <c r="W95" s="17">
        <v>128</v>
      </c>
      <c r="X95" s="17">
        <v>0</v>
      </c>
      <c r="Y95" s="17">
        <v>7</v>
      </c>
      <c r="Z95" s="43">
        <v>5</v>
      </c>
      <c r="AA95" s="54">
        <v>90</v>
      </c>
      <c r="AB95" s="17">
        <v>0</v>
      </c>
      <c r="AC95" s="17">
        <v>187</v>
      </c>
      <c r="AD95" s="17">
        <v>3</v>
      </c>
      <c r="AE95" s="17">
        <v>128</v>
      </c>
      <c r="AF95" s="17">
        <v>7</v>
      </c>
      <c r="AG95" s="17">
        <v>0</v>
      </c>
      <c r="AH95" s="17">
        <v>7</v>
      </c>
      <c r="AI95" s="73">
        <v>5</v>
      </c>
    </row>
    <row r="96" spans="1:35" x14ac:dyDescent="0.2">
      <c r="A96" s="7" t="s">
        <v>7</v>
      </c>
      <c r="B96" s="54">
        <v>929</v>
      </c>
      <c r="C96" s="54">
        <v>233</v>
      </c>
      <c r="D96" s="17">
        <v>2</v>
      </c>
      <c r="E96" s="17">
        <v>478</v>
      </c>
      <c r="F96" s="17">
        <v>85</v>
      </c>
      <c r="G96" s="17">
        <v>88</v>
      </c>
      <c r="H96" s="17">
        <v>40</v>
      </c>
      <c r="I96" s="17">
        <v>2</v>
      </c>
      <c r="J96" s="43">
        <v>1</v>
      </c>
      <c r="K96" s="54">
        <v>233</v>
      </c>
      <c r="L96" s="17">
        <v>1</v>
      </c>
      <c r="M96" s="17">
        <v>430</v>
      </c>
      <c r="N96" s="17">
        <v>132</v>
      </c>
      <c r="O96" s="17">
        <v>88</v>
      </c>
      <c r="P96" s="17">
        <v>2</v>
      </c>
      <c r="Q96" s="17">
        <v>40</v>
      </c>
      <c r="R96" s="17">
        <v>2</v>
      </c>
      <c r="S96" s="43">
        <v>1</v>
      </c>
      <c r="T96" s="54">
        <v>213</v>
      </c>
      <c r="U96" s="17">
        <v>4</v>
      </c>
      <c r="V96" s="17">
        <v>444</v>
      </c>
      <c r="W96" s="17">
        <v>152</v>
      </c>
      <c r="X96" s="17">
        <v>40</v>
      </c>
      <c r="Y96" s="17">
        <v>0</v>
      </c>
      <c r="Z96" s="43">
        <v>76</v>
      </c>
      <c r="AA96" s="54">
        <v>213</v>
      </c>
      <c r="AB96" s="17">
        <v>0</v>
      </c>
      <c r="AC96" s="17">
        <v>396</v>
      </c>
      <c r="AD96" s="17">
        <v>48</v>
      </c>
      <c r="AE96" s="17">
        <v>152</v>
      </c>
      <c r="AF96" s="17">
        <v>4</v>
      </c>
      <c r="AG96" s="17">
        <v>40</v>
      </c>
      <c r="AH96" s="17">
        <v>0</v>
      </c>
      <c r="AI96" s="73">
        <v>76</v>
      </c>
    </row>
    <row r="97" spans="1:35" x14ac:dyDescent="0.2">
      <c r="A97" s="7" t="s">
        <v>8</v>
      </c>
      <c r="B97" s="54">
        <v>354</v>
      </c>
      <c r="C97" s="54">
        <v>95</v>
      </c>
      <c r="D97" s="17">
        <v>2</v>
      </c>
      <c r="E97" s="17">
        <v>163</v>
      </c>
      <c r="F97" s="17">
        <v>48</v>
      </c>
      <c r="G97" s="17">
        <v>27</v>
      </c>
      <c r="H97" s="17">
        <v>0</v>
      </c>
      <c r="I97" s="17">
        <v>8</v>
      </c>
      <c r="J97" s="43">
        <v>11</v>
      </c>
      <c r="K97" s="54">
        <v>95</v>
      </c>
      <c r="L97" s="17">
        <v>0</v>
      </c>
      <c r="M97" s="17">
        <v>146</v>
      </c>
      <c r="N97" s="17">
        <v>65</v>
      </c>
      <c r="O97" s="17">
        <v>27</v>
      </c>
      <c r="P97" s="17">
        <v>2</v>
      </c>
      <c r="Q97" s="17">
        <v>0</v>
      </c>
      <c r="R97" s="17">
        <v>8</v>
      </c>
      <c r="S97" s="43">
        <v>11</v>
      </c>
      <c r="T97" s="54">
        <v>79</v>
      </c>
      <c r="U97" s="17">
        <v>7</v>
      </c>
      <c r="V97" s="17">
        <v>136</v>
      </c>
      <c r="W97" s="17">
        <v>96</v>
      </c>
      <c r="X97" s="17">
        <v>0</v>
      </c>
      <c r="Y97" s="17">
        <v>10</v>
      </c>
      <c r="Z97" s="43">
        <v>26</v>
      </c>
      <c r="AA97" s="54">
        <v>79</v>
      </c>
      <c r="AB97" s="17">
        <v>0</v>
      </c>
      <c r="AC97" s="17">
        <v>115</v>
      </c>
      <c r="AD97" s="17">
        <v>21</v>
      </c>
      <c r="AE97" s="17">
        <v>96</v>
      </c>
      <c r="AF97" s="17">
        <v>7</v>
      </c>
      <c r="AG97" s="17">
        <v>0</v>
      </c>
      <c r="AH97" s="17">
        <v>10</v>
      </c>
      <c r="AI97" s="73">
        <v>26</v>
      </c>
    </row>
    <row r="98" spans="1:35" x14ac:dyDescent="0.2">
      <c r="A98" s="7" t="s">
        <v>9</v>
      </c>
      <c r="B98" s="54">
        <v>240</v>
      </c>
      <c r="C98" s="54">
        <v>63</v>
      </c>
      <c r="D98" s="17">
        <v>0</v>
      </c>
      <c r="E98" s="17">
        <v>120</v>
      </c>
      <c r="F98" s="17">
        <v>39</v>
      </c>
      <c r="G98" s="17">
        <v>17</v>
      </c>
      <c r="H98" s="17">
        <v>0</v>
      </c>
      <c r="I98" s="17">
        <v>0</v>
      </c>
      <c r="J98" s="43">
        <v>1</v>
      </c>
      <c r="K98" s="54">
        <v>63</v>
      </c>
      <c r="L98" s="17">
        <v>2</v>
      </c>
      <c r="M98" s="17">
        <v>112</v>
      </c>
      <c r="N98" s="17">
        <v>45</v>
      </c>
      <c r="O98" s="17">
        <v>17</v>
      </c>
      <c r="P98" s="17">
        <v>0</v>
      </c>
      <c r="Q98" s="17">
        <v>0</v>
      </c>
      <c r="R98" s="17">
        <v>0</v>
      </c>
      <c r="S98" s="43">
        <v>1</v>
      </c>
      <c r="T98" s="54">
        <v>39</v>
      </c>
      <c r="U98" s="17">
        <v>11</v>
      </c>
      <c r="V98" s="17">
        <v>74</v>
      </c>
      <c r="W98" s="17">
        <v>104</v>
      </c>
      <c r="X98" s="17">
        <v>0</v>
      </c>
      <c r="Y98" s="17">
        <v>0</v>
      </c>
      <c r="Z98" s="43">
        <v>12</v>
      </c>
      <c r="AA98" s="54">
        <v>39</v>
      </c>
      <c r="AB98" s="17">
        <v>1</v>
      </c>
      <c r="AC98" s="17">
        <v>63</v>
      </c>
      <c r="AD98" s="17">
        <v>10</v>
      </c>
      <c r="AE98" s="17">
        <v>104</v>
      </c>
      <c r="AF98" s="17">
        <v>11</v>
      </c>
      <c r="AG98" s="17">
        <v>0</v>
      </c>
      <c r="AH98" s="17">
        <v>0</v>
      </c>
      <c r="AI98" s="73">
        <v>12</v>
      </c>
    </row>
    <row r="99" spans="1:35" x14ac:dyDescent="0.2">
      <c r="A99" s="7" t="s">
        <v>10</v>
      </c>
      <c r="B99" s="54">
        <v>370</v>
      </c>
      <c r="C99" s="54">
        <v>49</v>
      </c>
      <c r="D99" s="17">
        <v>0</v>
      </c>
      <c r="E99" s="17">
        <v>139</v>
      </c>
      <c r="F99" s="17">
        <v>55</v>
      </c>
      <c r="G99" s="17">
        <v>119</v>
      </c>
      <c r="H99" s="17">
        <v>7</v>
      </c>
      <c r="I99" s="17">
        <v>1</v>
      </c>
      <c r="J99" s="43">
        <v>0</v>
      </c>
      <c r="K99" s="54">
        <v>49</v>
      </c>
      <c r="L99" s="17">
        <v>0</v>
      </c>
      <c r="M99" s="17">
        <v>103</v>
      </c>
      <c r="N99" s="17">
        <v>91</v>
      </c>
      <c r="O99" s="17">
        <v>119</v>
      </c>
      <c r="P99" s="17">
        <v>0</v>
      </c>
      <c r="Q99" s="17">
        <v>8</v>
      </c>
      <c r="R99" s="17">
        <v>0</v>
      </c>
      <c r="S99" s="43">
        <v>0</v>
      </c>
      <c r="T99" s="54">
        <v>38</v>
      </c>
      <c r="U99" s="17">
        <v>2</v>
      </c>
      <c r="V99" s="17">
        <v>109</v>
      </c>
      <c r="W99" s="17">
        <v>202</v>
      </c>
      <c r="X99" s="17">
        <v>6</v>
      </c>
      <c r="Y99" s="17">
        <v>3</v>
      </c>
      <c r="Z99" s="43">
        <v>10</v>
      </c>
      <c r="AA99" s="54">
        <v>38</v>
      </c>
      <c r="AB99" s="17">
        <v>2</v>
      </c>
      <c r="AC99" s="17">
        <v>82</v>
      </c>
      <c r="AD99" s="17">
        <v>25</v>
      </c>
      <c r="AE99" s="17">
        <v>202</v>
      </c>
      <c r="AF99" s="17">
        <v>2</v>
      </c>
      <c r="AG99" s="17">
        <v>8</v>
      </c>
      <c r="AH99" s="17">
        <v>1</v>
      </c>
      <c r="AI99" s="73">
        <v>10</v>
      </c>
    </row>
    <row r="100" spans="1:35" x14ac:dyDescent="0.2">
      <c r="A100" s="7" t="s">
        <v>11</v>
      </c>
      <c r="B100" s="54">
        <v>1411</v>
      </c>
      <c r="C100" s="54">
        <v>367</v>
      </c>
      <c r="D100" s="17">
        <v>18</v>
      </c>
      <c r="E100" s="17">
        <v>457</v>
      </c>
      <c r="F100" s="17">
        <v>412</v>
      </c>
      <c r="G100" s="17">
        <v>154</v>
      </c>
      <c r="H100" s="17">
        <v>0</v>
      </c>
      <c r="I100" s="17">
        <v>2</v>
      </c>
      <c r="J100" s="43">
        <v>1</v>
      </c>
      <c r="K100" s="54">
        <v>367</v>
      </c>
      <c r="L100" s="17">
        <v>3</v>
      </c>
      <c r="M100" s="17">
        <v>318</v>
      </c>
      <c r="N100" s="17">
        <v>550</v>
      </c>
      <c r="O100" s="17">
        <v>154</v>
      </c>
      <c r="P100" s="17">
        <v>18</v>
      </c>
      <c r="Q100" s="17">
        <v>0</v>
      </c>
      <c r="R100" s="17">
        <v>0</v>
      </c>
      <c r="S100" s="43">
        <v>1</v>
      </c>
      <c r="T100" s="54">
        <v>310</v>
      </c>
      <c r="U100" s="17">
        <v>95</v>
      </c>
      <c r="V100" s="17">
        <v>394</v>
      </c>
      <c r="W100" s="17">
        <v>573</v>
      </c>
      <c r="X100" s="17">
        <v>0</v>
      </c>
      <c r="Y100" s="17">
        <v>11</v>
      </c>
      <c r="Z100" s="43">
        <v>28</v>
      </c>
      <c r="AA100" s="54">
        <v>310</v>
      </c>
      <c r="AB100" s="17">
        <v>17</v>
      </c>
      <c r="AC100" s="17">
        <v>257</v>
      </c>
      <c r="AD100" s="17">
        <v>134</v>
      </c>
      <c r="AE100" s="17">
        <v>567</v>
      </c>
      <c r="AF100" s="17">
        <v>95</v>
      </c>
      <c r="AG100" s="17">
        <v>0</v>
      </c>
      <c r="AH100" s="17">
        <v>3</v>
      </c>
      <c r="AI100" s="73">
        <v>28</v>
      </c>
    </row>
    <row r="101" spans="1:35" x14ac:dyDescent="0.2">
      <c r="A101" s="7" t="s">
        <v>12</v>
      </c>
      <c r="B101" s="54">
        <v>1840</v>
      </c>
      <c r="C101" s="54">
        <v>389</v>
      </c>
      <c r="D101" s="17">
        <v>14</v>
      </c>
      <c r="E101" s="17">
        <v>677</v>
      </c>
      <c r="F101" s="17">
        <v>566</v>
      </c>
      <c r="G101" s="17">
        <v>166</v>
      </c>
      <c r="H101" s="17">
        <v>20</v>
      </c>
      <c r="I101" s="17">
        <v>0</v>
      </c>
      <c r="J101" s="43">
        <v>8</v>
      </c>
      <c r="K101" s="54">
        <v>389</v>
      </c>
      <c r="L101" s="17">
        <v>4</v>
      </c>
      <c r="M101" s="17">
        <v>537</v>
      </c>
      <c r="N101" s="17">
        <v>699</v>
      </c>
      <c r="O101" s="17">
        <v>166</v>
      </c>
      <c r="P101" s="17">
        <v>14</v>
      </c>
      <c r="Q101" s="17">
        <v>20</v>
      </c>
      <c r="R101" s="17">
        <v>3</v>
      </c>
      <c r="S101" s="43">
        <v>8</v>
      </c>
      <c r="T101" s="54">
        <v>293</v>
      </c>
      <c r="U101" s="17">
        <v>65</v>
      </c>
      <c r="V101" s="17">
        <v>645</v>
      </c>
      <c r="W101" s="17">
        <v>744</v>
      </c>
      <c r="X101" s="17">
        <v>20</v>
      </c>
      <c r="Y101" s="17">
        <v>7</v>
      </c>
      <c r="Z101" s="43">
        <v>66</v>
      </c>
      <c r="AA101" s="54">
        <v>293</v>
      </c>
      <c r="AB101" s="17">
        <v>17</v>
      </c>
      <c r="AC101" s="17">
        <v>420</v>
      </c>
      <c r="AD101" s="17">
        <v>207</v>
      </c>
      <c r="AE101" s="17">
        <v>744</v>
      </c>
      <c r="AF101" s="17">
        <v>65</v>
      </c>
      <c r="AG101" s="17">
        <v>20</v>
      </c>
      <c r="AH101" s="17">
        <v>8</v>
      </c>
      <c r="AI101" s="73">
        <v>66</v>
      </c>
    </row>
    <row r="102" spans="1:35" x14ac:dyDescent="0.2">
      <c r="A102" s="7" t="s">
        <v>23</v>
      </c>
      <c r="B102" s="54">
        <v>628</v>
      </c>
      <c r="C102" s="54">
        <v>73</v>
      </c>
      <c r="D102" s="17">
        <v>5</v>
      </c>
      <c r="E102" s="17">
        <v>129</v>
      </c>
      <c r="F102" s="17">
        <v>387</v>
      </c>
      <c r="G102" s="17">
        <v>28</v>
      </c>
      <c r="H102" s="17">
        <v>1</v>
      </c>
      <c r="I102" s="17">
        <v>0</v>
      </c>
      <c r="J102" s="43">
        <v>5</v>
      </c>
      <c r="K102" s="54">
        <v>73</v>
      </c>
      <c r="L102" s="17">
        <v>1</v>
      </c>
      <c r="M102" s="17">
        <v>78</v>
      </c>
      <c r="N102" s="17">
        <v>437</v>
      </c>
      <c r="O102" s="17">
        <v>28</v>
      </c>
      <c r="P102" s="17">
        <v>5</v>
      </c>
      <c r="Q102" s="17">
        <v>1</v>
      </c>
      <c r="R102" s="17">
        <v>0</v>
      </c>
      <c r="S102" s="43">
        <v>5</v>
      </c>
      <c r="T102" s="54">
        <v>50</v>
      </c>
      <c r="U102" s="17">
        <v>8</v>
      </c>
      <c r="V102" s="17">
        <v>139</v>
      </c>
      <c r="W102" s="17">
        <v>396</v>
      </c>
      <c r="X102" s="17">
        <v>0</v>
      </c>
      <c r="Y102" s="17">
        <v>8</v>
      </c>
      <c r="Z102" s="43">
        <v>27</v>
      </c>
      <c r="AA102" s="54">
        <v>50</v>
      </c>
      <c r="AB102" s="17">
        <v>21</v>
      </c>
      <c r="AC102" s="17">
        <v>60</v>
      </c>
      <c r="AD102" s="17">
        <v>63</v>
      </c>
      <c r="AE102" s="17">
        <v>395</v>
      </c>
      <c r="AF102" s="17">
        <v>8</v>
      </c>
      <c r="AG102" s="17">
        <v>0</v>
      </c>
      <c r="AH102" s="17">
        <v>4</v>
      </c>
      <c r="AI102" s="73">
        <v>27</v>
      </c>
    </row>
    <row r="103" spans="1:35" x14ac:dyDescent="0.2">
      <c r="A103" s="7" t="s">
        <v>82</v>
      </c>
      <c r="B103" s="54">
        <v>1359</v>
      </c>
      <c r="C103" s="54">
        <v>236</v>
      </c>
      <c r="D103" s="17">
        <v>8</v>
      </c>
      <c r="E103" s="17">
        <v>364</v>
      </c>
      <c r="F103" s="17">
        <v>522</v>
      </c>
      <c r="G103" s="17">
        <v>89</v>
      </c>
      <c r="H103" s="17">
        <v>138</v>
      </c>
      <c r="I103" s="17">
        <v>1</v>
      </c>
      <c r="J103" s="43">
        <v>1</v>
      </c>
      <c r="K103" s="54">
        <v>236</v>
      </c>
      <c r="L103" s="17">
        <v>0</v>
      </c>
      <c r="M103" s="17">
        <v>287</v>
      </c>
      <c r="N103" s="17">
        <v>600</v>
      </c>
      <c r="O103" s="17">
        <v>89</v>
      </c>
      <c r="P103" s="17">
        <v>8</v>
      </c>
      <c r="Q103" s="17">
        <v>138</v>
      </c>
      <c r="R103" s="17">
        <v>0</v>
      </c>
      <c r="S103" s="43">
        <v>1</v>
      </c>
      <c r="T103" s="54">
        <v>203</v>
      </c>
      <c r="U103" s="17">
        <v>29</v>
      </c>
      <c r="V103" s="17">
        <v>356</v>
      </c>
      <c r="W103" s="17">
        <v>386</v>
      </c>
      <c r="X103" s="17">
        <v>138</v>
      </c>
      <c r="Y103" s="17">
        <v>5</v>
      </c>
      <c r="Z103" s="43">
        <v>242</v>
      </c>
      <c r="AA103" s="54">
        <v>203</v>
      </c>
      <c r="AB103" s="17">
        <v>12</v>
      </c>
      <c r="AC103" s="17">
        <v>214</v>
      </c>
      <c r="AD103" s="17">
        <v>135</v>
      </c>
      <c r="AE103" s="17">
        <v>386</v>
      </c>
      <c r="AF103" s="17">
        <v>29</v>
      </c>
      <c r="AG103" s="17">
        <v>138</v>
      </c>
      <c r="AH103" s="17">
        <v>0</v>
      </c>
      <c r="AI103" s="73">
        <v>242</v>
      </c>
    </row>
    <row r="104" spans="1:35" x14ac:dyDescent="0.2">
      <c r="A104" s="7" t="s">
        <v>83</v>
      </c>
      <c r="B104" s="54">
        <v>966</v>
      </c>
      <c r="C104" s="54">
        <v>175</v>
      </c>
      <c r="D104" s="17">
        <v>19</v>
      </c>
      <c r="E104" s="17">
        <v>413</v>
      </c>
      <c r="F104" s="17">
        <v>178</v>
      </c>
      <c r="G104" s="17">
        <v>139</v>
      </c>
      <c r="H104" s="17">
        <v>38</v>
      </c>
      <c r="I104" s="17">
        <v>1</v>
      </c>
      <c r="J104" s="43">
        <v>3</v>
      </c>
      <c r="K104" s="54">
        <v>175</v>
      </c>
      <c r="L104" s="17">
        <v>2</v>
      </c>
      <c r="M104" s="17">
        <v>383</v>
      </c>
      <c r="N104" s="17">
        <v>205</v>
      </c>
      <c r="O104" s="17">
        <v>139</v>
      </c>
      <c r="P104" s="17">
        <v>19</v>
      </c>
      <c r="Q104" s="17">
        <v>38</v>
      </c>
      <c r="R104" s="17">
        <v>2</v>
      </c>
      <c r="S104" s="43">
        <v>3</v>
      </c>
      <c r="T104" s="54">
        <v>135</v>
      </c>
      <c r="U104" s="17">
        <v>80</v>
      </c>
      <c r="V104" s="17">
        <v>335</v>
      </c>
      <c r="W104" s="17">
        <v>327</v>
      </c>
      <c r="X104" s="17">
        <v>33</v>
      </c>
      <c r="Y104" s="17">
        <v>3</v>
      </c>
      <c r="Z104" s="43">
        <v>53</v>
      </c>
      <c r="AA104" s="54">
        <v>135</v>
      </c>
      <c r="AB104" s="17">
        <v>2</v>
      </c>
      <c r="AC104" s="17">
        <v>307</v>
      </c>
      <c r="AD104" s="17">
        <v>27</v>
      </c>
      <c r="AE104" s="17">
        <v>326</v>
      </c>
      <c r="AF104" s="17">
        <v>80</v>
      </c>
      <c r="AG104" s="17">
        <v>33</v>
      </c>
      <c r="AH104" s="17">
        <v>3</v>
      </c>
      <c r="AI104" s="73">
        <v>53</v>
      </c>
    </row>
    <row r="105" spans="1:35" x14ac:dyDescent="0.2">
      <c r="A105" s="7" t="s">
        <v>84</v>
      </c>
      <c r="B105" s="54">
        <v>361</v>
      </c>
      <c r="C105" s="54">
        <v>22</v>
      </c>
      <c r="D105" s="17">
        <v>1</v>
      </c>
      <c r="E105" s="17">
        <v>39</v>
      </c>
      <c r="F105" s="17">
        <v>269</v>
      </c>
      <c r="G105" s="17">
        <v>26</v>
      </c>
      <c r="H105" s="17">
        <v>1</v>
      </c>
      <c r="I105" s="17">
        <v>0</v>
      </c>
      <c r="J105" s="43">
        <v>3</v>
      </c>
      <c r="K105" s="54">
        <v>22</v>
      </c>
      <c r="L105" s="17">
        <v>1</v>
      </c>
      <c r="M105" s="17">
        <v>26</v>
      </c>
      <c r="N105" s="17">
        <v>281</v>
      </c>
      <c r="O105" s="17">
        <v>26</v>
      </c>
      <c r="P105" s="17">
        <v>1</v>
      </c>
      <c r="Q105" s="17">
        <v>1</v>
      </c>
      <c r="R105" s="17">
        <v>0</v>
      </c>
      <c r="S105" s="43">
        <v>3</v>
      </c>
      <c r="T105" s="54">
        <v>18</v>
      </c>
      <c r="U105" s="17">
        <v>11</v>
      </c>
      <c r="V105" s="17">
        <v>38</v>
      </c>
      <c r="W105" s="17">
        <v>178</v>
      </c>
      <c r="X105" s="17">
        <v>1</v>
      </c>
      <c r="Y105" s="17">
        <v>1</v>
      </c>
      <c r="Z105" s="43">
        <v>114</v>
      </c>
      <c r="AA105" s="54">
        <v>18</v>
      </c>
      <c r="AB105" s="17">
        <v>5</v>
      </c>
      <c r="AC105" s="17">
        <v>17</v>
      </c>
      <c r="AD105" s="17">
        <v>17</v>
      </c>
      <c r="AE105" s="17">
        <v>178</v>
      </c>
      <c r="AF105" s="17">
        <v>12</v>
      </c>
      <c r="AG105" s="17">
        <v>0</v>
      </c>
      <c r="AH105" s="17">
        <v>0</v>
      </c>
      <c r="AI105" s="73">
        <v>114</v>
      </c>
    </row>
    <row r="106" spans="1:35" x14ac:dyDescent="0.2">
      <c r="A106" s="7" t="s">
        <v>85</v>
      </c>
      <c r="B106" s="54">
        <v>712</v>
      </c>
      <c r="C106" s="54">
        <v>78</v>
      </c>
      <c r="D106" s="17">
        <v>10</v>
      </c>
      <c r="E106" s="17">
        <v>215</v>
      </c>
      <c r="F106" s="17">
        <v>356</v>
      </c>
      <c r="G106" s="17">
        <v>50</v>
      </c>
      <c r="H106" s="17">
        <v>2</v>
      </c>
      <c r="I106" s="17">
        <v>0</v>
      </c>
      <c r="J106" s="43">
        <v>1</v>
      </c>
      <c r="K106" s="54">
        <v>78</v>
      </c>
      <c r="L106" s="17">
        <v>0</v>
      </c>
      <c r="M106" s="17">
        <v>154</v>
      </c>
      <c r="N106" s="17">
        <v>395</v>
      </c>
      <c r="O106" s="17">
        <v>50</v>
      </c>
      <c r="P106" s="17">
        <v>10</v>
      </c>
      <c r="Q106" s="17">
        <v>2</v>
      </c>
      <c r="R106" s="17">
        <v>22</v>
      </c>
      <c r="S106" s="43">
        <v>1</v>
      </c>
      <c r="T106" s="54">
        <v>69</v>
      </c>
      <c r="U106" s="17">
        <v>15</v>
      </c>
      <c r="V106" s="17">
        <v>172</v>
      </c>
      <c r="W106" s="17">
        <v>274</v>
      </c>
      <c r="X106" s="17">
        <v>1</v>
      </c>
      <c r="Y106" s="17">
        <v>0</v>
      </c>
      <c r="Z106" s="43">
        <v>181</v>
      </c>
      <c r="AA106" s="54">
        <v>69</v>
      </c>
      <c r="AB106" s="17">
        <v>1</v>
      </c>
      <c r="AC106" s="17">
        <v>125</v>
      </c>
      <c r="AD106" s="17">
        <v>46</v>
      </c>
      <c r="AE106" s="17">
        <v>274</v>
      </c>
      <c r="AF106" s="17">
        <v>15</v>
      </c>
      <c r="AG106" s="17">
        <v>1</v>
      </c>
      <c r="AH106" s="17">
        <v>0</v>
      </c>
      <c r="AI106" s="73">
        <v>181</v>
      </c>
    </row>
    <row r="107" spans="1:35" x14ac:dyDescent="0.2">
      <c r="A107" s="7" t="s">
        <v>86</v>
      </c>
      <c r="B107" s="54">
        <v>838</v>
      </c>
      <c r="C107" s="54">
        <v>159</v>
      </c>
      <c r="D107" s="17">
        <v>4</v>
      </c>
      <c r="E107" s="17">
        <v>240</v>
      </c>
      <c r="F107" s="17">
        <v>197</v>
      </c>
      <c r="G107" s="17">
        <v>230</v>
      </c>
      <c r="H107" s="17">
        <v>5</v>
      </c>
      <c r="I107" s="17">
        <v>0</v>
      </c>
      <c r="J107" s="43">
        <v>3</v>
      </c>
      <c r="K107" s="54">
        <v>159</v>
      </c>
      <c r="L107" s="17">
        <v>2</v>
      </c>
      <c r="M107" s="17">
        <v>215</v>
      </c>
      <c r="N107" s="17">
        <v>219</v>
      </c>
      <c r="O107" s="17">
        <v>230</v>
      </c>
      <c r="P107" s="17">
        <v>4</v>
      </c>
      <c r="Q107" s="17">
        <v>5</v>
      </c>
      <c r="R107" s="17">
        <v>1</v>
      </c>
      <c r="S107" s="43">
        <v>3</v>
      </c>
      <c r="T107" s="54">
        <v>122</v>
      </c>
      <c r="U107" s="17">
        <v>10</v>
      </c>
      <c r="V107" s="17">
        <v>214</v>
      </c>
      <c r="W107" s="17">
        <v>424</v>
      </c>
      <c r="X107" s="17">
        <v>3</v>
      </c>
      <c r="Y107" s="17">
        <v>2</v>
      </c>
      <c r="Z107" s="43">
        <v>63</v>
      </c>
      <c r="AA107" s="54">
        <v>122</v>
      </c>
      <c r="AB107" s="17">
        <v>7</v>
      </c>
      <c r="AC107" s="17">
        <v>182</v>
      </c>
      <c r="AD107" s="17">
        <v>25</v>
      </c>
      <c r="AE107" s="17">
        <v>424</v>
      </c>
      <c r="AF107" s="17">
        <v>10</v>
      </c>
      <c r="AG107" s="17">
        <v>3</v>
      </c>
      <c r="AH107" s="17">
        <v>2</v>
      </c>
      <c r="AI107" s="73">
        <v>63</v>
      </c>
    </row>
    <row r="108" spans="1:35" x14ac:dyDescent="0.2">
      <c r="A108" s="7" t="s">
        <v>87</v>
      </c>
      <c r="B108" s="54">
        <v>565</v>
      </c>
      <c r="C108" s="54">
        <v>73</v>
      </c>
      <c r="D108" s="17">
        <v>5</v>
      </c>
      <c r="E108" s="17">
        <v>228</v>
      </c>
      <c r="F108" s="17">
        <v>237</v>
      </c>
      <c r="G108" s="17">
        <v>21</v>
      </c>
      <c r="H108" s="17">
        <v>1</v>
      </c>
      <c r="I108" s="17">
        <v>0</v>
      </c>
      <c r="J108" s="43">
        <v>0</v>
      </c>
      <c r="K108" s="54">
        <v>73</v>
      </c>
      <c r="L108" s="17">
        <v>0</v>
      </c>
      <c r="M108" s="17">
        <v>168</v>
      </c>
      <c r="N108" s="17">
        <v>296</v>
      </c>
      <c r="O108" s="17">
        <v>21</v>
      </c>
      <c r="P108" s="17">
        <v>5</v>
      </c>
      <c r="Q108" s="17">
        <v>1</v>
      </c>
      <c r="R108" s="17">
        <v>1</v>
      </c>
      <c r="S108" s="43">
        <v>0</v>
      </c>
      <c r="T108" s="54">
        <v>39</v>
      </c>
      <c r="U108" s="17">
        <v>28</v>
      </c>
      <c r="V108" s="17">
        <v>185</v>
      </c>
      <c r="W108" s="17">
        <v>209</v>
      </c>
      <c r="X108" s="17">
        <v>0</v>
      </c>
      <c r="Y108" s="17">
        <v>2</v>
      </c>
      <c r="Z108" s="43">
        <v>102</v>
      </c>
      <c r="AA108" s="54">
        <v>39</v>
      </c>
      <c r="AB108" s="17">
        <v>1</v>
      </c>
      <c r="AC108" s="17">
        <v>153</v>
      </c>
      <c r="AD108" s="17">
        <v>31</v>
      </c>
      <c r="AE108" s="17">
        <v>209</v>
      </c>
      <c r="AF108" s="17">
        <v>28</v>
      </c>
      <c r="AG108" s="17">
        <v>0</v>
      </c>
      <c r="AH108" s="17">
        <v>2</v>
      </c>
      <c r="AI108" s="73">
        <v>102</v>
      </c>
    </row>
    <row r="109" spans="1:35" x14ac:dyDescent="0.2">
      <c r="A109" s="7" t="s">
        <v>91</v>
      </c>
      <c r="B109" s="54">
        <v>1217</v>
      </c>
      <c r="C109" s="54">
        <v>202</v>
      </c>
      <c r="D109" s="17">
        <v>2</v>
      </c>
      <c r="E109" s="17">
        <v>473</v>
      </c>
      <c r="F109" s="17">
        <v>270</v>
      </c>
      <c r="G109" s="17">
        <v>243</v>
      </c>
      <c r="H109" s="17">
        <v>3</v>
      </c>
      <c r="I109" s="17">
        <v>5</v>
      </c>
      <c r="J109" s="43">
        <v>19</v>
      </c>
      <c r="K109" s="54">
        <v>202</v>
      </c>
      <c r="L109" s="17">
        <v>2</v>
      </c>
      <c r="M109" s="17">
        <v>420</v>
      </c>
      <c r="N109" s="17">
        <v>321</v>
      </c>
      <c r="O109" s="17">
        <v>243</v>
      </c>
      <c r="P109" s="17">
        <v>2</v>
      </c>
      <c r="Q109" s="17">
        <v>3</v>
      </c>
      <c r="R109" s="17">
        <v>5</v>
      </c>
      <c r="S109" s="43">
        <v>19</v>
      </c>
      <c r="T109" s="54">
        <v>134</v>
      </c>
      <c r="U109" s="17">
        <v>11</v>
      </c>
      <c r="V109" s="17">
        <v>320</v>
      </c>
      <c r="W109" s="17">
        <v>605</v>
      </c>
      <c r="X109" s="17">
        <v>1</v>
      </c>
      <c r="Y109" s="17">
        <v>11</v>
      </c>
      <c r="Z109" s="43">
        <v>135</v>
      </c>
      <c r="AA109" s="54">
        <v>134</v>
      </c>
      <c r="AB109" s="17">
        <v>4</v>
      </c>
      <c r="AC109" s="17">
        <v>270</v>
      </c>
      <c r="AD109" s="17">
        <v>45</v>
      </c>
      <c r="AE109" s="17">
        <v>608</v>
      </c>
      <c r="AF109" s="17">
        <v>11</v>
      </c>
      <c r="AG109" s="17">
        <v>1</v>
      </c>
      <c r="AH109" s="17">
        <v>9</v>
      </c>
      <c r="AI109" s="73">
        <v>135</v>
      </c>
    </row>
    <row r="110" spans="1:35" x14ac:dyDescent="0.2">
      <c r="A110" s="6" t="str">
        <f>VLOOKUP("&lt;Zeilentitel_12&gt;",Uebersetzungen!$B$3:$E$140,Uebersetzungen!$B$2+1,FALSE)</f>
        <v>Region Viamala</v>
      </c>
      <c r="B110" s="48">
        <v>6038</v>
      </c>
      <c r="C110" s="48">
        <v>1565</v>
      </c>
      <c r="D110" s="9">
        <v>32</v>
      </c>
      <c r="E110" s="9">
        <v>1919</v>
      </c>
      <c r="F110" s="9">
        <v>1952</v>
      </c>
      <c r="G110" s="9">
        <v>467</v>
      </c>
      <c r="H110" s="9">
        <v>51</v>
      </c>
      <c r="I110" s="9">
        <v>9</v>
      </c>
      <c r="J110" s="47">
        <v>43</v>
      </c>
      <c r="K110" s="48">
        <v>1565</v>
      </c>
      <c r="L110" s="9">
        <v>33</v>
      </c>
      <c r="M110" s="9">
        <v>1428</v>
      </c>
      <c r="N110" s="9">
        <v>2398</v>
      </c>
      <c r="O110" s="9">
        <v>471</v>
      </c>
      <c r="P110" s="9">
        <v>32</v>
      </c>
      <c r="Q110" s="9">
        <v>50</v>
      </c>
      <c r="R110" s="9">
        <v>18</v>
      </c>
      <c r="S110" s="47">
        <v>43</v>
      </c>
      <c r="T110" s="48">
        <v>820</v>
      </c>
      <c r="U110" s="9">
        <v>242</v>
      </c>
      <c r="V110" s="9">
        <v>1161</v>
      </c>
      <c r="W110" s="9">
        <v>3406</v>
      </c>
      <c r="X110" s="9">
        <v>22</v>
      </c>
      <c r="Y110" s="9">
        <v>34</v>
      </c>
      <c r="Z110" s="47">
        <v>353</v>
      </c>
      <c r="AA110" s="48">
        <v>820</v>
      </c>
      <c r="AB110" s="9">
        <v>66</v>
      </c>
      <c r="AC110" s="9">
        <v>765</v>
      </c>
      <c r="AD110" s="9">
        <v>344</v>
      </c>
      <c r="AE110" s="9">
        <v>3405</v>
      </c>
      <c r="AF110" s="9">
        <v>242</v>
      </c>
      <c r="AG110" s="9">
        <v>21</v>
      </c>
      <c r="AH110" s="9">
        <v>22</v>
      </c>
      <c r="AI110" s="72">
        <v>353</v>
      </c>
    </row>
    <row r="111" spans="1:35" x14ac:dyDescent="0.2">
      <c r="A111" s="7" t="s">
        <v>13</v>
      </c>
      <c r="B111" s="54">
        <v>124</v>
      </c>
      <c r="C111" s="54">
        <v>55</v>
      </c>
      <c r="D111" s="17">
        <v>1</v>
      </c>
      <c r="E111" s="17">
        <v>49</v>
      </c>
      <c r="F111" s="17">
        <v>12</v>
      </c>
      <c r="G111" s="17">
        <v>7</v>
      </c>
      <c r="H111" s="17">
        <v>0</v>
      </c>
      <c r="I111" s="17">
        <v>0</v>
      </c>
      <c r="J111" s="43">
        <v>0</v>
      </c>
      <c r="K111" s="54">
        <v>55</v>
      </c>
      <c r="L111" s="17">
        <v>0</v>
      </c>
      <c r="M111" s="17">
        <v>37</v>
      </c>
      <c r="N111" s="17">
        <v>23</v>
      </c>
      <c r="O111" s="17">
        <v>7</v>
      </c>
      <c r="P111" s="17">
        <v>1</v>
      </c>
      <c r="Q111" s="17">
        <v>0</v>
      </c>
      <c r="R111" s="17">
        <v>1</v>
      </c>
      <c r="S111" s="43">
        <v>0</v>
      </c>
      <c r="T111" s="54">
        <v>31</v>
      </c>
      <c r="U111" s="17">
        <v>4</v>
      </c>
      <c r="V111" s="17">
        <v>28</v>
      </c>
      <c r="W111" s="17">
        <v>61</v>
      </c>
      <c r="X111" s="17">
        <v>0</v>
      </c>
      <c r="Y111" s="17">
        <v>0</v>
      </c>
      <c r="Z111" s="43">
        <v>0</v>
      </c>
      <c r="AA111" s="54">
        <v>31</v>
      </c>
      <c r="AB111" s="17">
        <v>0</v>
      </c>
      <c r="AC111" s="17">
        <v>23</v>
      </c>
      <c r="AD111" s="17">
        <v>4</v>
      </c>
      <c r="AE111" s="17">
        <v>61</v>
      </c>
      <c r="AF111" s="17">
        <v>4</v>
      </c>
      <c r="AG111" s="17">
        <v>0</v>
      </c>
      <c r="AH111" s="17">
        <v>1</v>
      </c>
      <c r="AI111" s="73">
        <v>0</v>
      </c>
    </row>
    <row r="112" spans="1:35" x14ac:dyDescent="0.2">
      <c r="A112" s="7" t="s">
        <v>14</v>
      </c>
      <c r="B112" s="54">
        <v>99</v>
      </c>
      <c r="C112" s="54">
        <v>33</v>
      </c>
      <c r="D112" s="17">
        <v>1</v>
      </c>
      <c r="E112" s="17">
        <v>52</v>
      </c>
      <c r="F112" s="17">
        <v>9</v>
      </c>
      <c r="G112" s="17">
        <v>3</v>
      </c>
      <c r="H112" s="17">
        <v>0</v>
      </c>
      <c r="I112" s="17">
        <v>1</v>
      </c>
      <c r="J112" s="43">
        <v>0</v>
      </c>
      <c r="K112" s="54">
        <v>33</v>
      </c>
      <c r="L112" s="17">
        <v>0</v>
      </c>
      <c r="M112" s="17">
        <v>40</v>
      </c>
      <c r="N112" s="17">
        <v>20</v>
      </c>
      <c r="O112" s="17">
        <v>3</v>
      </c>
      <c r="P112" s="17">
        <v>1</v>
      </c>
      <c r="Q112" s="17">
        <v>0</v>
      </c>
      <c r="R112" s="17">
        <v>2</v>
      </c>
      <c r="S112" s="43">
        <v>0</v>
      </c>
      <c r="T112" s="54">
        <v>13</v>
      </c>
      <c r="U112" s="17">
        <v>1</v>
      </c>
      <c r="V112" s="17">
        <v>27</v>
      </c>
      <c r="W112" s="17">
        <v>57</v>
      </c>
      <c r="X112" s="17">
        <v>1</v>
      </c>
      <c r="Y112" s="17">
        <v>0</v>
      </c>
      <c r="Z112" s="43">
        <v>0</v>
      </c>
      <c r="AA112" s="54">
        <v>13</v>
      </c>
      <c r="AB112" s="17">
        <v>0</v>
      </c>
      <c r="AC112" s="17">
        <v>22</v>
      </c>
      <c r="AD112" s="17">
        <v>5</v>
      </c>
      <c r="AE112" s="17">
        <v>57</v>
      </c>
      <c r="AF112" s="17">
        <v>1</v>
      </c>
      <c r="AG112" s="17">
        <v>1</v>
      </c>
      <c r="AH112" s="17">
        <v>0</v>
      </c>
      <c r="AI112" s="73">
        <v>0</v>
      </c>
    </row>
    <row r="113" spans="1:35" x14ac:dyDescent="0.2">
      <c r="A113" s="7" t="s">
        <v>15</v>
      </c>
      <c r="B113" s="54">
        <v>361</v>
      </c>
      <c r="C113" s="54">
        <v>98</v>
      </c>
      <c r="D113" s="17">
        <v>0</v>
      </c>
      <c r="E113" s="17">
        <v>108</v>
      </c>
      <c r="F113" s="17">
        <v>124</v>
      </c>
      <c r="G113" s="17">
        <v>30</v>
      </c>
      <c r="H113" s="17">
        <v>1</v>
      </c>
      <c r="I113" s="17">
        <v>0</v>
      </c>
      <c r="J113" s="43">
        <v>0</v>
      </c>
      <c r="K113" s="54">
        <v>98</v>
      </c>
      <c r="L113" s="17">
        <v>1</v>
      </c>
      <c r="M113" s="17">
        <v>66</v>
      </c>
      <c r="N113" s="17">
        <v>164</v>
      </c>
      <c r="O113" s="17">
        <v>30</v>
      </c>
      <c r="P113" s="17">
        <v>0</v>
      </c>
      <c r="Q113" s="17">
        <v>0</v>
      </c>
      <c r="R113" s="17">
        <v>2</v>
      </c>
      <c r="S113" s="43">
        <v>0</v>
      </c>
      <c r="T113" s="54">
        <v>60</v>
      </c>
      <c r="U113" s="17">
        <v>17</v>
      </c>
      <c r="V113" s="17">
        <v>103</v>
      </c>
      <c r="W113" s="17">
        <v>171</v>
      </c>
      <c r="X113" s="17">
        <v>1</v>
      </c>
      <c r="Y113" s="17">
        <v>0</v>
      </c>
      <c r="Z113" s="43">
        <v>9</v>
      </c>
      <c r="AA113" s="54">
        <v>60</v>
      </c>
      <c r="AB113" s="17">
        <v>1</v>
      </c>
      <c r="AC113" s="17">
        <v>42</v>
      </c>
      <c r="AD113" s="17">
        <v>60</v>
      </c>
      <c r="AE113" s="17">
        <v>171</v>
      </c>
      <c r="AF113" s="17">
        <v>17</v>
      </c>
      <c r="AG113" s="17">
        <v>0</v>
      </c>
      <c r="AH113" s="17">
        <v>1</v>
      </c>
      <c r="AI113" s="73">
        <v>9</v>
      </c>
    </row>
    <row r="114" spans="1:35" x14ac:dyDescent="0.2">
      <c r="A114" s="7" t="s">
        <v>16</v>
      </c>
      <c r="B114" s="54">
        <v>289</v>
      </c>
      <c r="C114" s="54">
        <v>100</v>
      </c>
      <c r="D114" s="17">
        <v>0</v>
      </c>
      <c r="E114" s="17">
        <v>120</v>
      </c>
      <c r="F114" s="17">
        <v>52</v>
      </c>
      <c r="G114" s="17">
        <v>11</v>
      </c>
      <c r="H114" s="17">
        <v>5</v>
      </c>
      <c r="I114" s="17">
        <v>0</v>
      </c>
      <c r="J114" s="43">
        <v>1</v>
      </c>
      <c r="K114" s="54">
        <v>100</v>
      </c>
      <c r="L114" s="17">
        <v>1</v>
      </c>
      <c r="M114" s="17">
        <v>104</v>
      </c>
      <c r="N114" s="17">
        <v>67</v>
      </c>
      <c r="O114" s="17">
        <v>11</v>
      </c>
      <c r="P114" s="17">
        <v>0</v>
      </c>
      <c r="Q114" s="17">
        <v>5</v>
      </c>
      <c r="R114" s="17">
        <v>0</v>
      </c>
      <c r="S114" s="43">
        <v>1</v>
      </c>
      <c r="T114" s="54">
        <v>68</v>
      </c>
      <c r="U114" s="17">
        <v>5</v>
      </c>
      <c r="V114" s="17">
        <v>62</v>
      </c>
      <c r="W114" s="17">
        <v>139</v>
      </c>
      <c r="X114" s="17">
        <v>2</v>
      </c>
      <c r="Y114" s="17">
        <v>0</v>
      </c>
      <c r="Z114" s="43">
        <v>13</v>
      </c>
      <c r="AA114" s="54">
        <v>68</v>
      </c>
      <c r="AB114" s="17">
        <v>1</v>
      </c>
      <c r="AC114" s="17">
        <v>49</v>
      </c>
      <c r="AD114" s="17">
        <v>12</v>
      </c>
      <c r="AE114" s="17">
        <v>139</v>
      </c>
      <c r="AF114" s="17">
        <v>5</v>
      </c>
      <c r="AG114" s="17">
        <v>2</v>
      </c>
      <c r="AH114" s="17">
        <v>0</v>
      </c>
      <c r="AI114" s="73">
        <v>13</v>
      </c>
    </row>
    <row r="115" spans="1:35" x14ac:dyDescent="0.2">
      <c r="A115" s="7" t="s">
        <v>17</v>
      </c>
      <c r="B115" s="54">
        <v>1022</v>
      </c>
      <c r="C115" s="54">
        <v>266</v>
      </c>
      <c r="D115" s="17">
        <v>3</v>
      </c>
      <c r="E115" s="17">
        <v>440</v>
      </c>
      <c r="F115" s="17">
        <v>250</v>
      </c>
      <c r="G115" s="17">
        <v>53</v>
      </c>
      <c r="H115" s="17">
        <v>5</v>
      </c>
      <c r="I115" s="17">
        <v>2</v>
      </c>
      <c r="J115" s="43">
        <v>3</v>
      </c>
      <c r="K115" s="54">
        <v>266</v>
      </c>
      <c r="L115" s="17">
        <v>1</v>
      </c>
      <c r="M115" s="17">
        <v>305</v>
      </c>
      <c r="N115" s="17">
        <v>384</v>
      </c>
      <c r="O115" s="17">
        <v>53</v>
      </c>
      <c r="P115" s="17">
        <v>3</v>
      </c>
      <c r="Q115" s="17">
        <v>5</v>
      </c>
      <c r="R115" s="17">
        <v>2</v>
      </c>
      <c r="S115" s="43">
        <v>3</v>
      </c>
      <c r="T115" s="54">
        <v>128</v>
      </c>
      <c r="U115" s="17">
        <v>15</v>
      </c>
      <c r="V115" s="17">
        <v>219</v>
      </c>
      <c r="W115" s="17">
        <v>620</v>
      </c>
      <c r="X115" s="17">
        <v>2</v>
      </c>
      <c r="Y115" s="17">
        <v>1</v>
      </c>
      <c r="Z115" s="43">
        <v>37</v>
      </c>
      <c r="AA115" s="54">
        <v>128</v>
      </c>
      <c r="AB115" s="17">
        <v>13</v>
      </c>
      <c r="AC115" s="17">
        <v>153</v>
      </c>
      <c r="AD115" s="17">
        <v>53</v>
      </c>
      <c r="AE115" s="17">
        <v>620</v>
      </c>
      <c r="AF115" s="17">
        <v>15</v>
      </c>
      <c r="AG115" s="17">
        <v>2</v>
      </c>
      <c r="AH115" s="17">
        <v>1</v>
      </c>
      <c r="AI115" s="73">
        <v>37</v>
      </c>
    </row>
    <row r="116" spans="1:35" x14ac:dyDescent="0.2">
      <c r="A116" s="7" t="s">
        <v>18</v>
      </c>
      <c r="B116" s="54">
        <v>130</v>
      </c>
      <c r="C116" s="54">
        <v>26</v>
      </c>
      <c r="D116" s="17">
        <v>4</v>
      </c>
      <c r="E116" s="17">
        <v>53</v>
      </c>
      <c r="F116" s="17">
        <v>43</v>
      </c>
      <c r="G116" s="17">
        <v>4</v>
      </c>
      <c r="H116" s="17">
        <v>0</v>
      </c>
      <c r="I116" s="17">
        <v>0</v>
      </c>
      <c r="J116" s="43">
        <v>0</v>
      </c>
      <c r="K116" s="54">
        <v>26</v>
      </c>
      <c r="L116" s="17">
        <v>0</v>
      </c>
      <c r="M116" s="17">
        <v>25</v>
      </c>
      <c r="N116" s="17">
        <v>71</v>
      </c>
      <c r="O116" s="17">
        <v>4</v>
      </c>
      <c r="P116" s="17">
        <v>4</v>
      </c>
      <c r="Q116" s="17">
        <v>0</v>
      </c>
      <c r="R116" s="17">
        <v>0</v>
      </c>
      <c r="S116" s="43">
        <v>0</v>
      </c>
      <c r="T116" s="54">
        <v>21</v>
      </c>
      <c r="U116" s="17">
        <v>17</v>
      </c>
      <c r="V116" s="17">
        <v>20</v>
      </c>
      <c r="W116" s="17">
        <v>72</v>
      </c>
      <c r="X116" s="17">
        <v>0</v>
      </c>
      <c r="Y116" s="17">
        <v>0</v>
      </c>
      <c r="Z116" s="43">
        <v>0</v>
      </c>
      <c r="AA116" s="54">
        <v>21</v>
      </c>
      <c r="AB116" s="17">
        <v>1</v>
      </c>
      <c r="AC116" s="17">
        <v>14</v>
      </c>
      <c r="AD116" s="17">
        <v>5</v>
      </c>
      <c r="AE116" s="17">
        <v>72</v>
      </c>
      <c r="AF116" s="17">
        <v>17</v>
      </c>
      <c r="AG116" s="17">
        <v>0</v>
      </c>
      <c r="AH116" s="17">
        <v>0</v>
      </c>
      <c r="AI116" s="73">
        <v>0</v>
      </c>
    </row>
    <row r="117" spans="1:35" x14ac:dyDescent="0.2">
      <c r="A117" s="7" t="s">
        <v>19</v>
      </c>
      <c r="B117" s="54">
        <v>177</v>
      </c>
      <c r="C117" s="54">
        <v>85</v>
      </c>
      <c r="D117" s="17">
        <v>4</v>
      </c>
      <c r="E117" s="17">
        <v>46</v>
      </c>
      <c r="F117" s="17">
        <v>33</v>
      </c>
      <c r="G117" s="17">
        <v>9</v>
      </c>
      <c r="H117" s="17">
        <v>0</v>
      </c>
      <c r="I117" s="17">
        <v>0</v>
      </c>
      <c r="J117" s="43">
        <v>0</v>
      </c>
      <c r="K117" s="54">
        <v>85</v>
      </c>
      <c r="L117" s="17">
        <v>0</v>
      </c>
      <c r="M117" s="17">
        <v>35</v>
      </c>
      <c r="N117" s="17">
        <v>44</v>
      </c>
      <c r="O117" s="17">
        <v>9</v>
      </c>
      <c r="P117" s="17">
        <v>4</v>
      </c>
      <c r="Q117" s="17">
        <v>0</v>
      </c>
      <c r="R117" s="17">
        <v>0</v>
      </c>
      <c r="S117" s="43">
        <v>0</v>
      </c>
      <c r="T117" s="54">
        <v>52</v>
      </c>
      <c r="U117" s="17">
        <v>13</v>
      </c>
      <c r="V117" s="17">
        <v>26</v>
      </c>
      <c r="W117" s="17">
        <v>85</v>
      </c>
      <c r="X117" s="17">
        <v>0</v>
      </c>
      <c r="Y117" s="17">
        <v>0</v>
      </c>
      <c r="Z117" s="43">
        <v>1</v>
      </c>
      <c r="AA117" s="54">
        <v>52</v>
      </c>
      <c r="AB117" s="17">
        <v>0</v>
      </c>
      <c r="AC117" s="17">
        <v>19</v>
      </c>
      <c r="AD117" s="17">
        <v>7</v>
      </c>
      <c r="AE117" s="17">
        <v>85</v>
      </c>
      <c r="AF117" s="17">
        <v>13</v>
      </c>
      <c r="AG117" s="17">
        <v>0</v>
      </c>
      <c r="AH117" s="17">
        <v>0</v>
      </c>
      <c r="AI117" s="73">
        <v>1</v>
      </c>
    </row>
    <row r="118" spans="1:35" x14ac:dyDescent="0.2">
      <c r="A118" s="7" t="s">
        <v>20</v>
      </c>
      <c r="B118" s="54">
        <v>664</v>
      </c>
      <c r="C118" s="54">
        <v>148</v>
      </c>
      <c r="D118" s="17">
        <v>0</v>
      </c>
      <c r="E118" s="17">
        <v>306</v>
      </c>
      <c r="F118" s="17">
        <v>138</v>
      </c>
      <c r="G118" s="17">
        <v>54</v>
      </c>
      <c r="H118" s="17">
        <v>18</v>
      </c>
      <c r="I118" s="17">
        <v>0</v>
      </c>
      <c r="J118" s="43">
        <v>0</v>
      </c>
      <c r="K118" s="54">
        <v>148</v>
      </c>
      <c r="L118" s="17">
        <v>9</v>
      </c>
      <c r="M118" s="17">
        <v>267</v>
      </c>
      <c r="N118" s="17">
        <v>168</v>
      </c>
      <c r="O118" s="17">
        <v>54</v>
      </c>
      <c r="P118" s="17">
        <v>0</v>
      </c>
      <c r="Q118" s="17">
        <v>18</v>
      </c>
      <c r="R118" s="17">
        <v>0</v>
      </c>
      <c r="S118" s="43">
        <v>0</v>
      </c>
      <c r="T118" s="54">
        <v>72</v>
      </c>
      <c r="U118" s="17">
        <v>10</v>
      </c>
      <c r="V118" s="17">
        <v>203</v>
      </c>
      <c r="W118" s="17">
        <v>369</v>
      </c>
      <c r="X118" s="17">
        <v>4</v>
      </c>
      <c r="Y118" s="17">
        <v>3</v>
      </c>
      <c r="Z118" s="43">
        <v>3</v>
      </c>
      <c r="AA118" s="54">
        <v>72</v>
      </c>
      <c r="AB118" s="17">
        <v>6</v>
      </c>
      <c r="AC118" s="17">
        <v>168</v>
      </c>
      <c r="AD118" s="17">
        <v>29</v>
      </c>
      <c r="AE118" s="17">
        <v>369</v>
      </c>
      <c r="AF118" s="17">
        <v>10</v>
      </c>
      <c r="AG118" s="17">
        <v>4</v>
      </c>
      <c r="AH118" s="17">
        <v>3</v>
      </c>
      <c r="AI118" s="73">
        <v>3</v>
      </c>
    </row>
    <row r="119" spans="1:35" x14ac:dyDescent="0.2">
      <c r="A119" s="7" t="s">
        <v>21</v>
      </c>
      <c r="B119" s="54">
        <v>210</v>
      </c>
      <c r="C119" s="54">
        <v>14</v>
      </c>
      <c r="D119" s="17">
        <v>1</v>
      </c>
      <c r="E119" s="17">
        <v>31</v>
      </c>
      <c r="F119" s="17">
        <v>130</v>
      </c>
      <c r="G119" s="17">
        <v>34</v>
      </c>
      <c r="H119" s="17">
        <v>0</v>
      </c>
      <c r="I119" s="17">
        <v>0</v>
      </c>
      <c r="J119" s="43">
        <v>0</v>
      </c>
      <c r="K119" s="54">
        <v>14</v>
      </c>
      <c r="L119" s="17">
        <v>1</v>
      </c>
      <c r="M119" s="17">
        <v>19</v>
      </c>
      <c r="N119" s="17">
        <v>140</v>
      </c>
      <c r="O119" s="17">
        <v>34</v>
      </c>
      <c r="P119" s="17">
        <v>1</v>
      </c>
      <c r="Q119" s="17">
        <v>0</v>
      </c>
      <c r="R119" s="17">
        <v>1</v>
      </c>
      <c r="S119" s="43">
        <v>0</v>
      </c>
      <c r="T119" s="54">
        <v>5</v>
      </c>
      <c r="U119" s="17">
        <v>6</v>
      </c>
      <c r="V119" s="17">
        <v>20</v>
      </c>
      <c r="W119" s="17">
        <v>162</v>
      </c>
      <c r="X119" s="17">
        <v>0</v>
      </c>
      <c r="Y119" s="17">
        <v>0</v>
      </c>
      <c r="Z119" s="43">
        <v>17</v>
      </c>
      <c r="AA119" s="54">
        <v>5</v>
      </c>
      <c r="AB119" s="17">
        <v>4</v>
      </c>
      <c r="AC119" s="17">
        <v>8</v>
      </c>
      <c r="AD119" s="17">
        <v>8</v>
      </c>
      <c r="AE119" s="17">
        <v>162</v>
      </c>
      <c r="AF119" s="17">
        <v>6</v>
      </c>
      <c r="AG119" s="17">
        <v>0</v>
      </c>
      <c r="AH119" s="17">
        <v>0</v>
      </c>
      <c r="AI119" s="73">
        <v>17</v>
      </c>
    </row>
    <row r="120" spans="1:35" x14ac:dyDescent="0.2">
      <c r="A120" s="7" t="s">
        <v>22</v>
      </c>
      <c r="B120" s="54">
        <v>190</v>
      </c>
      <c r="C120" s="54">
        <v>44</v>
      </c>
      <c r="D120" s="17">
        <v>0</v>
      </c>
      <c r="E120" s="17">
        <v>88</v>
      </c>
      <c r="F120" s="17">
        <v>38</v>
      </c>
      <c r="G120" s="17">
        <v>15</v>
      </c>
      <c r="H120" s="17">
        <v>0</v>
      </c>
      <c r="I120" s="17">
        <v>5</v>
      </c>
      <c r="J120" s="43">
        <v>0</v>
      </c>
      <c r="K120" s="54">
        <v>44</v>
      </c>
      <c r="L120" s="17">
        <v>11</v>
      </c>
      <c r="M120" s="17">
        <v>72</v>
      </c>
      <c r="N120" s="17">
        <v>43</v>
      </c>
      <c r="O120" s="17">
        <v>19</v>
      </c>
      <c r="P120" s="17">
        <v>0</v>
      </c>
      <c r="Q120" s="17">
        <v>0</v>
      </c>
      <c r="R120" s="17">
        <v>1</v>
      </c>
      <c r="S120" s="43">
        <v>0</v>
      </c>
      <c r="T120" s="54">
        <v>31</v>
      </c>
      <c r="U120" s="17">
        <v>3</v>
      </c>
      <c r="V120" s="17">
        <v>40</v>
      </c>
      <c r="W120" s="17">
        <v>109</v>
      </c>
      <c r="X120" s="17">
        <v>0</v>
      </c>
      <c r="Y120" s="17">
        <v>1</v>
      </c>
      <c r="Z120" s="43">
        <v>6</v>
      </c>
      <c r="AA120" s="54">
        <v>31</v>
      </c>
      <c r="AB120" s="17">
        <v>10</v>
      </c>
      <c r="AC120" s="17">
        <v>26</v>
      </c>
      <c r="AD120" s="17">
        <v>5</v>
      </c>
      <c r="AE120" s="17">
        <v>109</v>
      </c>
      <c r="AF120" s="17">
        <v>3</v>
      </c>
      <c r="AG120" s="17">
        <v>0</v>
      </c>
      <c r="AH120" s="17">
        <v>0</v>
      </c>
      <c r="AI120" s="73">
        <v>6</v>
      </c>
    </row>
    <row r="121" spans="1:35" x14ac:dyDescent="0.2">
      <c r="A121" s="7" t="s">
        <v>24</v>
      </c>
      <c r="B121" s="54">
        <v>911</v>
      </c>
      <c r="C121" s="54">
        <v>310</v>
      </c>
      <c r="D121" s="17">
        <v>10</v>
      </c>
      <c r="E121" s="17">
        <v>330</v>
      </c>
      <c r="F121" s="17">
        <v>214</v>
      </c>
      <c r="G121" s="17">
        <v>41</v>
      </c>
      <c r="H121" s="17">
        <v>2</v>
      </c>
      <c r="I121" s="17">
        <v>0</v>
      </c>
      <c r="J121" s="43">
        <v>4</v>
      </c>
      <c r="K121" s="54">
        <v>310</v>
      </c>
      <c r="L121" s="17">
        <v>6</v>
      </c>
      <c r="M121" s="17">
        <v>249</v>
      </c>
      <c r="N121" s="17">
        <v>285</v>
      </c>
      <c r="O121" s="17">
        <v>41</v>
      </c>
      <c r="P121" s="17">
        <v>10</v>
      </c>
      <c r="Q121" s="17">
        <v>2</v>
      </c>
      <c r="R121" s="17">
        <v>4</v>
      </c>
      <c r="S121" s="43">
        <v>4</v>
      </c>
      <c r="T121" s="54">
        <v>145</v>
      </c>
      <c r="U121" s="17">
        <v>86</v>
      </c>
      <c r="V121" s="17">
        <v>179</v>
      </c>
      <c r="W121" s="17">
        <v>499</v>
      </c>
      <c r="X121" s="17">
        <v>0</v>
      </c>
      <c r="Y121" s="17">
        <v>1</v>
      </c>
      <c r="Z121" s="43">
        <v>1</v>
      </c>
      <c r="AA121" s="54">
        <v>145</v>
      </c>
      <c r="AB121" s="17">
        <v>11</v>
      </c>
      <c r="AC121" s="17">
        <v>122</v>
      </c>
      <c r="AD121" s="17">
        <v>45</v>
      </c>
      <c r="AE121" s="17">
        <v>499</v>
      </c>
      <c r="AF121" s="17">
        <v>86</v>
      </c>
      <c r="AG121" s="17">
        <v>0</v>
      </c>
      <c r="AH121" s="17">
        <v>2</v>
      </c>
      <c r="AI121" s="73">
        <v>1</v>
      </c>
    </row>
    <row r="122" spans="1:35" x14ac:dyDescent="0.2">
      <c r="A122" s="7" t="s">
        <v>25</v>
      </c>
      <c r="B122" s="54">
        <v>171</v>
      </c>
      <c r="C122" s="54">
        <v>23</v>
      </c>
      <c r="D122" s="17">
        <v>0</v>
      </c>
      <c r="E122" s="17">
        <v>18</v>
      </c>
      <c r="F122" s="17">
        <v>82</v>
      </c>
      <c r="G122" s="17">
        <v>45</v>
      </c>
      <c r="H122" s="17">
        <v>0</v>
      </c>
      <c r="I122" s="17">
        <v>1</v>
      </c>
      <c r="J122" s="43">
        <v>2</v>
      </c>
      <c r="K122" s="54">
        <v>23</v>
      </c>
      <c r="L122" s="17">
        <v>1</v>
      </c>
      <c r="M122" s="17">
        <v>13</v>
      </c>
      <c r="N122" s="17">
        <v>87</v>
      </c>
      <c r="O122" s="17">
        <v>45</v>
      </c>
      <c r="P122" s="17">
        <v>0</v>
      </c>
      <c r="Q122" s="17">
        <v>0</v>
      </c>
      <c r="R122" s="17">
        <v>0</v>
      </c>
      <c r="S122" s="43">
        <v>2</v>
      </c>
      <c r="T122" s="54">
        <v>19</v>
      </c>
      <c r="U122" s="17">
        <v>2</v>
      </c>
      <c r="V122" s="17">
        <v>8</v>
      </c>
      <c r="W122" s="17">
        <v>138</v>
      </c>
      <c r="X122" s="17">
        <v>0</v>
      </c>
      <c r="Y122" s="17">
        <v>0</v>
      </c>
      <c r="Z122" s="43">
        <v>4</v>
      </c>
      <c r="AA122" s="54">
        <v>19</v>
      </c>
      <c r="AB122" s="17">
        <v>1</v>
      </c>
      <c r="AC122" s="17">
        <v>8</v>
      </c>
      <c r="AD122" s="17">
        <v>0</v>
      </c>
      <c r="AE122" s="17">
        <v>137</v>
      </c>
      <c r="AF122" s="17">
        <v>2</v>
      </c>
      <c r="AG122" s="17">
        <v>0</v>
      </c>
      <c r="AH122" s="17">
        <v>0</v>
      </c>
      <c r="AI122" s="73">
        <v>4</v>
      </c>
    </row>
    <row r="123" spans="1:35" x14ac:dyDescent="0.2">
      <c r="A123" s="7" t="s">
        <v>26</v>
      </c>
      <c r="B123" s="54">
        <v>101</v>
      </c>
      <c r="C123" s="54">
        <v>12</v>
      </c>
      <c r="D123" s="17">
        <v>1</v>
      </c>
      <c r="E123" s="17">
        <v>22</v>
      </c>
      <c r="F123" s="17">
        <v>26</v>
      </c>
      <c r="G123" s="17">
        <v>12</v>
      </c>
      <c r="H123" s="17">
        <v>0</v>
      </c>
      <c r="I123" s="17">
        <v>0</v>
      </c>
      <c r="J123" s="43">
        <v>28</v>
      </c>
      <c r="K123" s="54">
        <v>12</v>
      </c>
      <c r="L123" s="17">
        <v>0</v>
      </c>
      <c r="M123" s="17">
        <v>15</v>
      </c>
      <c r="N123" s="17">
        <v>33</v>
      </c>
      <c r="O123" s="17">
        <v>12</v>
      </c>
      <c r="P123" s="17">
        <v>1</v>
      </c>
      <c r="Q123" s="17">
        <v>0</v>
      </c>
      <c r="R123" s="17">
        <v>0</v>
      </c>
      <c r="S123" s="43">
        <v>28</v>
      </c>
      <c r="T123" s="54">
        <v>3</v>
      </c>
      <c r="U123" s="17">
        <v>2</v>
      </c>
      <c r="V123" s="17">
        <v>12</v>
      </c>
      <c r="W123" s="17">
        <v>54</v>
      </c>
      <c r="X123" s="17">
        <v>0</v>
      </c>
      <c r="Y123" s="17">
        <v>0</v>
      </c>
      <c r="Z123" s="43">
        <v>30</v>
      </c>
      <c r="AA123" s="54">
        <v>3</v>
      </c>
      <c r="AB123" s="17">
        <v>0</v>
      </c>
      <c r="AC123" s="17">
        <v>7</v>
      </c>
      <c r="AD123" s="17">
        <v>5</v>
      </c>
      <c r="AE123" s="17">
        <v>54</v>
      </c>
      <c r="AF123" s="17">
        <v>2</v>
      </c>
      <c r="AG123" s="17">
        <v>0</v>
      </c>
      <c r="AH123" s="17">
        <v>0</v>
      </c>
      <c r="AI123" s="73">
        <v>30</v>
      </c>
    </row>
    <row r="124" spans="1:35" x14ac:dyDescent="0.2">
      <c r="A124" s="7" t="s">
        <v>27</v>
      </c>
      <c r="B124" s="54">
        <v>499</v>
      </c>
      <c r="C124" s="54">
        <v>148</v>
      </c>
      <c r="D124" s="17">
        <v>0</v>
      </c>
      <c r="E124" s="17">
        <v>88</v>
      </c>
      <c r="F124" s="17">
        <v>214</v>
      </c>
      <c r="G124" s="17">
        <v>43</v>
      </c>
      <c r="H124" s="17">
        <v>3</v>
      </c>
      <c r="I124" s="17">
        <v>0</v>
      </c>
      <c r="J124" s="43">
        <v>3</v>
      </c>
      <c r="K124" s="54">
        <v>148</v>
      </c>
      <c r="L124" s="17">
        <v>0</v>
      </c>
      <c r="M124" s="17">
        <v>63</v>
      </c>
      <c r="N124" s="17">
        <v>238</v>
      </c>
      <c r="O124" s="17">
        <v>43</v>
      </c>
      <c r="P124" s="17">
        <v>0</v>
      </c>
      <c r="Q124" s="17">
        <v>3</v>
      </c>
      <c r="R124" s="17">
        <v>1</v>
      </c>
      <c r="S124" s="43">
        <v>3</v>
      </c>
      <c r="T124" s="54">
        <v>65</v>
      </c>
      <c r="U124" s="17">
        <v>3</v>
      </c>
      <c r="V124" s="17">
        <v>42</v>
      </c>
      <c r="W124" s="17">
        <v>262</v>
      </c>
      <c r="X124" s="17">
        <v>1</v>
      </c>
      <c r="Y124" s="17">
        <v>1</v>
      </c>
      <c r="Z124" s="43">
        <v>125</v>
      </c>
      <c r="AA124" s="54">
        <v>65</v>
      </c>
      <c r="AB124" s="17">
        <v>0</v>
      </c>
      <c r="AC124" s="17">
        <v>29</v>
      </c>
      <c r="AD124" s="17">
        <v>13</v>
      </c>
      <c r="AE124" s="17">
        <v>262</v>
      </c>
      <c r="AF124" s="17">
        <v>3</v>
      </c>
      <c r="AG124" s="17">
        <v>1</v>
      </c>
      <c r="AH124" s="17">
        <v>1</v>
      </c>
      <c r="AI124" s="73">
        <v>125</v>
      </c>
    </row>
    <row r="125" spans="1:35" x14ac:dyDescent="0.2">
      <c r="A125" s="7" t="s">
        <v>28</v>
      </c>
      <c r="B125" s="54">
        <v>23</v>
      </c>
      <c r="C125" s="54">
        <v>9</v>
      </c>
      <c r="D125" s="17">
        <v>0</v>
      </c>
      <c r="E125" s="17">
        <v>1</v>
      </c>
      <c r="F125" s="17">
        <v>7</v>
      </c>
      <c r="G125" s="17">
        <v>6</v>
      </c>
      <c r="H125" s="17">
        <v>0</v>
      </c>
      <c r="I125" s="17">
        <v>0</v>
      </c>
      <c r="J125" s="43">
        <v>0</v>
      </c>
      <c r="K125" s="54">
        <v>9</v>
      </c>
      <c r="L125" s="17">
        <v>0</v>
      </c>
      <c r="M125" s="17">
        <v>2</v>
      </c>
      <c r="N125" s="17">
        <v>6</v>
      </c>
      <c r="O125" s="17">
        <v>6</v>
      </c>
      <c r="P125" s="17">
        <v>0</v>
      </c>
      <c r="Q125" s="17">
        <v>0</v>
      </c>
      <c r="R125" s="17">
        <v>0</v>
      </c>
      <c r="S125" s="43">
        <v>0</v>
      </c>
      <c r="T125" s="54">
        <v>8</v>
      </c>
      <c r="U125" s="17">
        <v>0</v>
      </c>
      <c r="V125" s="17">
        <v>2</v>
      </c>
      <c r="W125" s="17">
        <v>13</v>
      </c>
      <c r="X125" s="17">
        <v>0</v>
      </c>
      <c r="Y125" s="17">
        <v>0</v>
      </c>
      <c r="Z125" s="43">
        <v>0</v>
      </c>
      <c r="AA125" s="54">
        <v>8</v>
      </c>
      <c r="AB125" s="17">
        <v>0</v>
      </c>
      <c r="AC125" s="17">
        <v>2</v>
      </c>
      <c r="AD125" s="17">
        <v>0</v>
      </c>
      <c r="AE125" s="17">
        <v>13</v>
      </c>
      <c r="AF125" s="17">
        <v>0</v>
      </c>
      <c r="AG125" s="17">
        <v>0</v>
      </c>
      <c r="AH125" s="17">
        <v>0</v>
      </c>
      <c r="AI125" s="73">
        <v>0</v>
      </c>
    </row>
    <row r="126" spans="1:35" x14ac:dyDescent="0.2">
      <c r="A126" s="7" t="s">
        <v>29</v>
      </c>
      <c r="B126" s="54">
        <v>197</v>
      </c>
      <c r="C126" s="54">
        <v>72</v>
      </c>
      <c r="D126" s="17">
        <v>4</v>
      </c>
      <c r="E126" s="17">
        <v>18</v>
      </c>
      <c r="F126" s="17">
        <v>91</v>
      </c>
      <c r="G126" s="17">
        <v>12</v>
      </c>
      <c r="H126" s="17">
        <v>0</v>
      </c>
      <c r="I126" s="17">
        <v>0</v>
      </c>
      <c r="J126" s="43">
        <v>0</v>
      </c>
      <c r="K126" s="54">
        <v>72</v>
      </c>
      <c r="L126" s="17">
        <v>0</v>
      </c>
      <c r="M126" s="17">
        <v>11</v>
      </c>
      <c r="N126" s="17">
        <v>98</v>
      </c>
      <c r="O126" s="17">
        <v>12</v>
      </c>
      <c r="P126" s="17">
        <v>4</v>
      </c>
      <c r="Q126" s="17">
        <v>0</v>
      </c>
      <c r="R126" s="17">
        <v>0</v>
      </c>
      <c r="S126" s="43">
        <v>0</v>
      </c>
      <c r="T126" s="54">
        <v>23</v>
      </c>
      <c r="U126" s="17">
        <v>35</v>
      </c>
      <c r="V126" s="17">
        <v>12</v>
      </c>
      <c r="W126" s="17">
        <v>101</v>
      </c>
      <c r="X126" s="17">
        <v>1</v>
      </c>
      <c r="Y126" s="17">
        <v>13</v>
      </c>
      <c r="Z126" s="43">
        <v>12</v>
      </c>
      <c r="AA126" s="54">
        <v>23</v>
      </c>
      <c r="AB126" s="17">
        <v>0</v>
      </c>
      <c r="AC126" s="17">
        <v>7</v>
      </c>
      <c r="AD126" s="17">
        <v>17</v>
      </c>
      <c r="AE126" s="17">
        <v>101</v>
      </c>
      <c r="AF126" s="17">
        <v>35</v>
      </c>
      <c r="AG126" s="17">
        <v>1</v>
      </c>
      <c r="AH126" s="17">
        <v>1</v>
      </c>
      <c r="AI126" s="73">
        <v>12</v>
      </c>
    </row>
    <row r="127" spans="1:35" x14ac:dyDescent="0.2">
      <c r="A127" s="7" t="s">
        <v>30</v>
      </c>
      <c r="B127" s="54">
        <v>158</v>
      </c>
      <c r="C127" s="54">
        <v>11</v>
      </c>
      <c r="D127" s="17">
        <v>0</v>
      </c>
      <c r="E127" s="17">
        <v>15</v>
      </c>
      <c r="F127" s="17">
        <v>108</v>
      </c>
      <c r="G127" s="17">
        <v>23</v>
      </c>
      <c r="H127" s="17">
        <v>1</v>
      </c>
      <c r="I127" s="17">
        <v>0</v>
      </c>
      <c r="J127" s="43">
        <v>0</v>
      </c>
      <c r="K127" s="54">
        <v>11</v>
      </c>
      <c r="L127" s="17">
        <v>1</v>
      </c>
      <c r="M127" s="17">
        <v>10</v>
      </c>
      <c r="N127" s="17">
        <v>112</v>
      </c>
      <c r="O127" s="17">
        <v>23</v>
      </c>
      <c r="P127" s="17">
        <v>0</v>
      </c>
      <c r="Q127" s="17">
        <v>1</v>
      </c>
      <c r="R127" s="17">
        <v>0</v>
      </c>
      <c r="S127" s="43">
        <v>0</v>
      </c>
      <c r="T127" s="54">
        <v>11</v>
      </c>
      <c r="U127" s="17">
        <v>0</v>
      </c>
      <c r="V127" s="17">
        <v>37</v>
      </c>
      <c r="W127" s="17">
        <v>66</v>
      </c>
      <c r="X127" s="17">
        <v>1</v>
      </c>
      <c r="Y127" s="17">
        <v>1</v>
      </c>
      <c r="Z127" s="43">
        <v>42</v>
      </c>
      <c r="AA127" s="54">
        <v>11</v>
      </c>
      <c r="AB127" s="17">
        <v>10</v>
      </c>
      <c r="AC127" s="17">
        <v>4</v>
      </c>
      <c r="AD127" s="17">
        <v>23</v>
      </c>
      <c r="AE127" s="17">
        <v>66</v>
      </c>
      <c r="AF127" s="17">
        <v>0</v>
      </c>
      <c r="AG127" s="17">
        <v>1</v>
      </c>
      <c r="AH127" s="17">
        <v>1</v>
      </c>
      <c r="AI127" s="73">
        <v>42</v>
      </c>
    </row>
    <row r="128" spans="1:35" x14ac:dyDescent="0.2">
      <c r="A128" s="7" t="s">
        <v>93</v>
      </c>
      <c r="B128" s="54">
        <v>374</v>
      </c>
      <c r="C128" s="54">
        <v>60</v>
      </c>
      <c r="D128" s="17">
        <v>0</v>
      </c>
      <c r="E128" s="17">
        <v>92</v>
      </c>
      <c r="F128" s="17">
        <v>156</v>
      </c>
      <c r="G128" s="17">
        <v>50</v>
      </c>
      <c r="H128" s="17">
        <v>16</v>
      </c>
      <c r="I128" s="17">
        <v>0</v>
      </c>
      <c r="J128" s="43">
        <v>0</v>
      </c>
      <c r="K128" s="54">
        <v>60</v>
      </c>
      <c r="L128" s="17">
        <v>0</v>
      </c>
      <c r="M128" s="17">
        <v>67</v>
      </c>
      <c r="N128" s="17">
        <v>180</v>
      </c>
      <c r="O128" s="17">
        <v>50</v>
      </c>
      <c r="P128" s="17">
        <v>0</v>
      </c>
      <c r="Q128" s="17">
        <v>16</v>
      </c>
      <c r="R128" s="17">
        <v>1</v>
      </c>
      <c r="S128" s="43">
        <v>0</v>
      </c>
      <c r="T128" s="54">
        <v>33</v>
      </c>
      <c r="U128" s="17">
        <v>4</v>
      </c>
      <c r="V128" s="17">
        <v>63</v>
      </c>
      <c r="W128" s="17">
        <v>258</v>
      </c>
      <c r="X128" s="17">
        <v>9</v>
      </c>
      <c r="Y128" s="17">
        <v>0</v>
      </c>
      <c r="Z128" s="43">
        <v>7</v>
      </c>
      <c r="AA128" s="54">
        <v>33</v>
      </c>
      <c r="AB128" s="17">
        <v>2</v>
      </c>
      <c r="AC128" s="17">
        <v>47</v>
      </c>
      <c r="AD128" s="17">
        <v>14</v>
      </c>
      <c r="AE128" s="17">
        <v>258</v>
      </c>
      <c r="AF128" s="17">
        <v>4</v>
      </c>
      <c r="AG128" s="17">
        <v>9</v>
      </c>
      <c r="AH128" s="17">
        <v>0</v>
      </c>
      <c r="AI128" s="73">
        <v>7</v>
      </c>
    </row>
    <row r="129" spans="1:35" x14ac:dyDescent="0.2">
      <c r="A129" s="7" t="s">
        <v>102</v>
      </c>
      <c r="B129" s="54">
        <v>338</v>
      </c>
      <c r="C129" s="54">
        <v>51</v>
      </c>
      <c r="D129" s="17">
        <v>3</v>
      </c>
      <c r="E129" s="17">
        <v>42</v>
      </c>
      <c r="F129" s="17">
        <v>225</v>
      </c>
      <c r="G129" s="17">
        <v>15</v>
      </c>
      <c r="H129" s="17">
        <v>0</v>
      </c>
      <c r="I129" s="17">
        <v>0</v>
      </c>
      <c r="J129" s="43">
        <v>2</v>
      </c>
      <c r="K129" s="54">
        <v>51</v>
      </c>
      <c r="L129" s="17">
        <v>1</v>
      </c>
      <c r="M129" s="17">
        <v>28</v>
      </c>
      <c r="N129" s="17">
        <v>235</v>
      </c>
      <c r="O129" s="17">
        <v>15</v>
      </c>
      <c r="P129" s="17">
        <v>3</v>
      </c>
      <c r="Q129" s="17">
        <v>0</v>
      </c>
      <c r="R129" s="17">
        <v>3</v>
      </c>
      <c r="S129" s="43">
        <v>2</v>
      </c>
      <c r="T129" s="54">
        <v>32</v>
      </c>
      <c r="U129" s="17">
        <v>19</v>
      </c>
      <c r="V129" s="17">
        <v>58</v>
      </c>
      <c r="W129" s="17">
        <v>170</v>
      </c>
      <c r="X129" s="17">
        <v>0</v>
      </c>
      <c r="Y129" s="17">
        <v>13</v>
      </c>
      <c r="Z129" s="43">
        <v>46</v>
      </c>
      <c r="AA129" s="54">
        <v>32</v>
      </c>
      <c r="AB129" s="17">
        <v>6</v>
      </c>
      <c r="AC129" s="17">
        <v>15</v>
      </c>
      <c r="AD129" s="17">
        <v>39</v>
      </c>
      <c r="AE129" s="17">
        <v>170</v>
      </c>
      <c r="AF129" s="17">
        <v>19</v>
      </c>
      <c r="AG129" s="17">
        <v>0</v>
      </c>
      <c r="AH129" s="17">
        <v>11</v>
      </c>
      <c r="AI129" s="73">
        <v>46</v>
      </c>
    </row>
    <row r="130" spans="1:35" x14ac:dyDescent="0.2">
      <c r="A130" s="7"/>
      <c r="B130" s="65"/>
      <c r="C130" s="65"/>
      <c r="D130" s="49"/>
      <c r="E130" s="49"/>
      <c r="F130" s="49"/>
      <c r="G130" s="49"/>
      <c r="H130" s="49"/>
      <c r="I130" s="49"/>
      <c r="J130" s="50"/>
      <c r="K130" s="65"/>
      <c r="L130" s="49"/>
      <c r="M130" s="49"/>
      <c r="N130" s="49"/>
      <c r="O130" s="49"/>
      <c r="P130" s="49"/>
      <c r="Q130" s="49"/>
      <c r="R130" s="49"/>
      <c r="S130" s="50"/>
      <c r="T130" s="65"/>
      <c r="U130" s="49"/>
      <c r="V130" s="49"/>
      <c r="W130" s="49"/>
      <c r="X130" s="49"/>
      <c r="Y130" s="49"/>
      <c r="Z130" s="50"/>
      <c r="AA130" s="65"/>
      <c r="AB130" s="49"/>
      <c r="AC130" s="49"/>
      <c r="AD130" s="49"/>
      <c r="AE130" s="49"/>
      <c r="AF130" s="49"/>
      <c r="AG130" s="49"/>
      <c r="AH130" s="49"/>
      <c r="AI130" s="74"/>
    </row>
    <row r="131" spans="1:35" x14ac:dyDescent="0.2">
      <c r="A131" s="16" t="str">
        <f>VLOOKUP("&lt;Zeilentitel_1&gt;",Uebersetzungen!$B$3:$E$140,Uebersetzungen!$B$2+1,FALSE)</f>
        <v>GRAUBÜNDEN</v>
      </c>
      <c r="B131" s="51">
        <v>75024</v>
      </c>
      <c r="C131" s="51">
        <v>14054</v>
      </c>
      <c r="D131" s="52">
        <v>336</v>
      </c>
      <c r="E131" s="52">
        <v>32301</v>
      </c>
      <c r="F131" s="52">
        <v>17348</v>
      </c>
      <c r="G131" s="52">
        <v>9014</v>
      </c>
      <c r="H131" s="52">
        <v>892</v>
      </c>
      <c r="I131" s="52">
        <v>611</v>
      </c>
      <c r="J131" s="53">
        <v>468</v>
      </c>
      <c r="K131" s="51">
        <v>14054</v>
      </c>
      <c r="L131" s="52">
        <v>2774</v>
      </c>
      <c r="M131" s="52">
        <v>25934</v>
      </c>
      <c r="N131" s="52">
        <v>20816</v>
      </c>
      <c r="O131" s="52">
        <v>9037</v>
      </c>
      <c r="P131" s="52">
        <v>337</v>
      </c>
      <c r="Q131" s="52">
        <v>880</v>
      </c>
      <c r="R131" s="52">
        <v>724</v>
      </c>
      <c r="S131" s="53">
        <v>468</v>
      </c>
      <c r="T131" s="51">
        <v>10482</v>
      </c>
      <c r="U131" s="52">
        <v>1860</v>
      </c>
      <c r="V131" s="52">
        <v>28532</v>
      </c>
      <c r="W131" s="52">
        <v>27372</v>
      </c>
      <c r="X131" s="52">
        <v>673</v>
      </c>
      <c r="Y131" s="52">
        <v>1027</v>
      </c>
      <c r="Z131" s="53">
        <v>5078</v>
      </c>
      <c r="AA131" s="51">
        <v>10482</v>
      </c>
      <c r="AB131" s="52">
        <v>3124</v>
      </c>
      <c r="AC131" s="52">
        <v>20764</v>
      </c>
      <c r="AD131" s="52">
        <v>4790</v>
      </c>
      <c r="AE131" s="52">
        <v>27355</v>
      </c>
      <c r="AF131" s="52">
        <v>1863</v>
      </c>
      <c r="AG131" s="52">
        <v>675</v>
      </c>
      <c r="AH131" s="52">
        <v>893</v>
      </c>
      <c r="AI131" s="75">
        <v>5078</v>
      </c>
    </row>
    <row r="132" spans="1:35" x14ac:dyDescent="0.2">
      <c r="A132" s="14" t="str">
        <f>VLOOKUP("&lt;Zeilentitel_2&gt;",Uebersetzungen!$B$3:$E$140,Uebersetzungen!$B$2+1,FALSE)</f>
        <v>Region Albula</v>
      </c>
      <c r="B132" s="54">
        <v>6150</v>
      </c>
      <c r="C132" s="54">
        <v>934</v>
      </c>
      <c r="D132" s="17">
        <v>28</v>
      </c>
      <c r="E132" s="17">
        <v>2462</v>
      </c>
      <c r="F132" s="17">
        <v>1330</v>
      </c>
      <c r="G132" s="17">
        <v>1287</v>
      </c>
      <c r="H132" s="17">
        <v>60</v>
      </c>
      <c r="I132" s="17">
        <v>26</v>
      </c>
      <c r="J132" s="43">
        <v>23</v>
      </c>
      <c r="K132" s="54">
        <v>934</v>
      </c>
      <c r="L132" s="17">
        <v>12</v>
      </c>
      <c r="M132" s="17">
        <v>2201</v>
      </c>
      <c r="N132" s="17">
        <v>1578</v>
      </c>
      <c r="O132" s="17">
        <v>1290</v>
      </c>
      <c r="P132" s="17">
        <v>28</v>
      </c>
      <c r="Q132" s="17">
        <v>57</v>
      </c>
      <c r="R132" s="17">
        <v>27</v>
      </c>
      <c r="S132" s="43">
        <v>23</v>
      </c>
      <c r="T132" s="54">
        <v>725</v>
      </c>
      <c r="U132" s="17">
        <v>119</v>
      </c>
      <c r="V132" s="17">
        <v>2019</v>
      </c>
      <c r="W132" s="17">
        <v>2627</v>
      </c>
      <c r="X132" s="17">
        <v>34</v>
      </c>
      <c r="Y132" s="17">
        <v>75</v>
      </c>
      <c r="Z132" s="43">
        <v>551</v>
      </c>
      <c r="AA132" s="54">
        <v>725</v>
      </c>
      <c r="AB132" s="17">
        <v>21</v>
      </c>
      <c r="AC132" s="17">
        <v>1751</v>
      </c>
      <c r="AD132" s="17">
        <v>282</v>
      </c>
      <c r="AE132" s="17">
        <v>2626</v>
      </c>
      <c r="AF132" s="17">
        <v>120</v>
      </c>
      <c r="AG132" s="17">
        <v>33</v>
      </c>
      <c r="AH132" s="17">
        <v>41</v>
      </c>
      <c r="AI132" s="73">
        <v>551</v>
      </c>
    </row>
    <row r="133" spans="1:35" x14ac:dyDescent="0.2">
      <c r="A133" s="14" t="str">
        <f>VLOOKUP("&lt;Zeilentitel_3&gt;",Uebersetzungen!$B$3:$E$140,Uebersetzungen!$B$2+1,FALSE)</f>
        <v>Region Bernina</v>
      </c>
      <c r="B133" s="54">
        <v>2197</v>
      </c>
      <c r="C133" s="54">
        <v>271</v>
      </c>
      <c r="D133" s="17">
        <v>17</v>
      </c>
      <c r="E133" s="17">
        <v>715</v>
      </c>
      <c r="F133" s="17">
        <v>733</v>
      </c>
      <c r="G133" s="17">
        <v>419</v>
      </c>
      <c r="H133" s="17">
        <v>9</v>
      </c>
      <c r="I133" s="17">
        <v>10</v>
      </c>
      <c r="J133" s="43">
        <v>23</v>
      </c>
      <c r="K133" s="54">
        <v>271</v>
      </c>
      <c r="L133" s="17">
        <v>2</v>
      </c>
      <c r="M133" s="17">
        <v>414</v>
      </c>
      <c r="N133" s="17">
        <v>1026</v>
      </c>
      <c r="O133" s="17">
        <v>428</v>
      </c>
      <c r="P133" s="17">
        <v>17</v>
      </c>
      <c r="Q133" s="17">
        <v>9</v>
      </c>
      <c r="R133" s="17">
        <v>7</v>
      </c>
      <c r="S133" s="43">
        <v>23</v>
      </c>
      <c r="T133" s="54">
        <v>177</v>
      </c>
      <c r="U133" s="17">
        <v>42</v>
      </c>
      <c r="V133" s="17">
        <v>864</v>
      </c>
      <c r="W133" s="17">
        <v>1061</v>
      </c>
      <c r="X133" s="17">
        <v>2</v>
      </c>
      <c r="Y133" s="17">
        <v>19</v>
      </c>
      <c r="Z133" s="43">
        <v>32</v>
      </c>
      <c r="AA133" s="54">
        <v>177</v>
      </c>
      <c r="AB133" s="17">
        <v>78</v>
      </c>
      <c r="AC133" s="17">
        <v>342</v>
      </c>
      <c r="AD133" s="17">
        <v>459</v>
      </c>
      <c r="AE133" s="17">
        <v>1058</v>
      </c>
      <c r="AF133" s="17">
        <v>42</v>
      </c>
      <c r="AG133" s="17">
        <v>2</v>
      </c>
      <c r="AH133" s="17">
        <v>7</v>
      </c>
      <c r="AI133" s="73">
        <v>32</v>
      </c>
    </row>
    <row r="134" spans="1:35" x14ac:dyDescent="0.2">
      <c r="A134" s="14" t="str">
        <f>VLOOKUP("&lt;Zeilentitel_4&gt;",Uebersetzungen!$B$3:$E$140,Uebersetzungen!$B$2+1,FALSE)</f>
        <v>Region Engiadina Bassa/Val Müstair</v>
      </c>
      <c r="B134" s="54">
        <v>4818</v>
      </c>
      <c r="C134" s="54">
        <v>995</v>
      </c>
      <c r="D134" s="17">
        <v>27</v>
      </c>
      <c r="E134" s="17">
        <v>1581</v>
      </c>
      <c r="F134" s="17">
        <v>1216</v>
      </c>
      <c r="G134" s="17">
        <v>935</v>
      </c>
      <c r="H134" s="17">
        <v>42</v>
      </c>
      <c r="I134" s="17">
        <v>6</v>
      </c>
      <c r="J134" s="43">
        <v>16</v>
      </c>
      <c r="K134" s="54">
        <v>995</v>
      </c>
      <c r="L134" s="17">
        <v>13</v>
      </c>
      <c r="M134" s="17">
        <v>1303</v>
      </c>
      <c r="N134" s="17">
        <v>1480</v>
      </c>
      <c r="O134" s="17">
        <v>935</v>
      </c>
      <c r="P134" s="17">
        <v>27</v>
      </c>
      <c r="Q134" s="17">
        <v>42</v>
      </c>
      <c r="R134" s="17">
        <v>7</v>
      </c>
      <c r="S134" s="43">
        <v>16</v>
      </c>
      <c r="T134" s="54">
        <v>843</v>
      </c>
      <c r="U134" s="17">
        <v>79</v>
      </c>
      <c r="V134" s="17">
        <v>1515</v>
      </c>
      <c r="W134" s="17">
        <v>2072</v>
      </c>
      <c r="X134" s="17">
        <v>26</v>
      </c>
      <c r="Y134" s="17">
        <v>28</v>
      </c>
      <c r="Z134" s="43">
        <v>255</v>
      </c>
      <c r="AA134" s="54">
        <v>843</v>
      </c>
      <c r="AB134" s="17">
        <v>35</v>
      </c>
      <c r="AC134" s="17">
        <v>1021</v>
      </c>
      <c r="AD134" s="17">
        <v>458</v>
      </c>
      <c r="AE134" s="17">
        <v>2072</v>
      </c>
      <c r="AF134" s="17">
        <v>79</v>
      </c>
      <c r="AG134" s="17">
        <v>27</v>
      </c>
      <c r="AH134" s="17">
        <v>28</v>
      </c>
      <c r="AI134" s="73">
        <v>255</v>
      </c>
    </row>
    <row r="135" spans="1:35" x14ac:dyDescent="0.2">
      <c r="A135" s="14" t="str">
        <f>VLOOKUP("&lt;Zeilentitel_5&gt;",Uebersetzungen!$B$3:$E$140,Uebersetzungen!$B$2+1,FALSE)</f>
        <v>Region Imboden</v>
      </c>
      <c r="B135" s="54">
        <v>5968</v>
      </c>
      <c r="C135" s="54">
        <v>1949</v>
      </c>
      <c r="D135" s="17">
        <v>29</v>
      </c>
      <c r="E135" s="17">
        <v>3059</v>
      </c>
      <c r="F135" s="17">
        <v>616</v>
      </c>
      <c r="G135" s="17">
        <v>191</v>
      </c>
      <c r="H135" s="17">
        <v>108</v>
      </c>
      <c r="I135" s="17">
        <v>8</v>
      </c>
      <c r="J135" s="43">
        <v>8</v>
      </c>
      <c r="K135" s="54">
        <v>1949</v>
      </c>
      <c r="L135" s="17">
        <v>102</v>
      </c>
      <c r="M135" s="17">
        <v>2763</v>
      </c>
      <c r="N135" s="17">
        <v>808</v>
      </c>
      <c r="O135" s="17">
        <v>191</v>
      </c>
      <c r="P135" s="17">
        <v>29</v>
      </c>
      <c r="Q135" s="17">
        <v>107</v>
      </c>
      <c r="R135" s="17">
        <v>11</v>
      </c>
      <c r="S135" s="43">
        <v>8</v>
      </c>
      <c r="T135" s="54">
        <v>1364</v>
      </c>
      <c r="U135" s="17">
        <v>207</v>
      </c>
      <c r="V135" s="17">
        <v>2595</v>
      </c>
      <c r="W135" s="17">
        <v>1453</v>
      </c>
      <c r="X135" s="17">
        <v>104</v>
      </c>
      <c r="Y135" s="17">
        <v>17</v>
      </c>
      <c r="Z135" s="43">
        <v>228</v>
      </c>
      <c r="AA135" s="54">
        <v>1364</v>
      </c>
      <c r="AB135" s="17">
        <v>156</v>
      </c>
      <c r="AC135" s="17">
        <v>2238</v>
      </c>
      <c r="AD135" s="17">
        <v>202</v>
      </c>
      <c r="AE135" s="17">
        <v>1452</v>
      </c>
      <c r="AF135" s="17">
        <v>207</v>
      </c>
      <c r="AG135" s="17">
        <v>104</v>
      </c>
      <c r="AH135" s="17">
        <v>17</v>
      </c>
      <c r="AI135" s="73">
        <v>228</v>
      </c>
    </row>
    <row r="136" spans="1:35" x14ac:dyDescent="0.2">
      <c r="A136" s="14" t="str">
        <f>VLOOKUP("&lt;Zeilentitel_6&gt;",Uebersetzungen!$B$3:$E$140,Uebersetzungen!$B$2+1,FALSE)</f>
        <v>Region Landquart</v>
      </c>
      <c r="B136" s="54">
        <v>5956</v>
      </c>
      <c r="C136" s="54">
        <v>1839</v>
      </c>
      <c r="D136" s="17">
        <v>30</v>
      </c>
      <c r="E136" s="17">
        <v>3303</v>
      </c>
      <c r="F136" s="17">
        <v>511</v>
      </c>
      <c r="G136" s="17">
        <v>139</v>
      </c>
      <c r="H136" s="17">
        <v>87</v>
      </c>
      <c r="I136" s="17">
        <v>6</v>
      </c>
      <c r="J136" s="43">
        <v>41</v>
      </c>
      <c r="K136" s="54">
        <v>1839</v>
      </c>
      <c r="L136" s="17">
        <v>247</v>
      </c>
      <c r="M136" s="17">
        <v>2767</v>
      </c>
      <c r="N136" s="17">
        <v>799</v>
      </c>
      <c r="O136" s="17">
        <v>139</v>
      </c>
      <c r="P136" s="17">
        <v>30</v>
      </c>
      <c r="Q136" s="17">
        <v>85</v>
      </c>
      <c r="R136" s="17">
        <v>9</v>
      </c>
      <c r="S136" s="43">
        <v>41</v>
      </c>
      <c r="T136" s="54">
        <v>1406</v>
      </c>
      <c r="U136" s="17">
        <v>291</v>
      </c>
      <c r="V136" s="17">
        <v>2506</v>
      </c>
      <c r="W136" s="17">
        <v>1477</v>
      </c>
      <c r="X136" s="17">
        <v>54</v>
      </c>
      <c r="Y136" s="17">
        <v>40</v>
      </c>
      <c r="Z136" s="43">
        <v>182</v>
      </c>
      <c r="AA136" s="54">
        <v>1406</v>
      </c>
      <c r="AB136" s="17">
        <v>218</v>
      </c>
      <c r="AC136" s="17">
        <v>2025</v>
      </c>
      <c r="AD136" s="17">
        <v>264</v>
      </c>
      <c r="AE136" s="17">
        <v>1478</v>
      </c>
      <c r="AF136" s="17">
        <v>291</v>
      </c>
      <c r="AG136" s="17">
        <v>54</v>
      </c>
      <c r="AH136" s="17">
        <v>38</v>
      </c>
      <c r="AI136" s="73">
        <v>182</v>
      </c>
    </row>
    <row r="137" spans="1:35" x14ac:dyDescent="0.2">
      <c r="A137" s="14" t="str">
        <f>VLOOKUP("&lt;Zeilentitel_7&gt;",Uebersetzungen!$B$3:$E$140,Uebersetzungen!$B$2+1,FALSE)</f>
        <v>Region Maloja</v>
      </c>
      <c r="B137" s="54">
        <v>6109</v>
      </c>
      <c r="C137" s="54">
        <v>643</v>
      </c>
      <c r="D137" s="17">
        <v>6</v>
      </c>
      <c r="E137" s="17">
        <v>3871</v>
      </c>
      <c r="F137" s="17">
        <v>716</v>
      </c>
      <c r="G137" s="17">
        <v>666</v>
      </c>
      <c r="H137" s="17">
        <v>43</v>
      </c>
      <c r="I137" s="17">
        <v>13</v>
      </c>
      <c r="J137" s="43">
        <v>151</v>
      </c>
      <c r="K137" s="54">
        <v>643</v>
      </c>
      <c r="L137" s="17">
        <v>11</v>
      </c>
      <c r="M137" s="17">
        <v>3689</v>
      </c>
      <c r="N137" s="17">
        <v>873</v>
      </c>
      <c r="O137" s="17">
        <v>667</v>
      </c>
      <c r="P137" s="17">
        <v>6</v>
      </c>
      <c r="Q137" s="17">
        <v>46</v>
      </c>
      <c r="R137" s="17">
        <v>23</v>
      </c>
      <c r="S137" s="43">
        <v>151</v>
      </c>
      <c r="T137" s="54">
        <v>561</v>
      </c>
      <c r="U137" s="17">
        <v>66</v>
      </c>
      <c r="V137" s="17">
        <v>3728</v>
      </c>
      <c r="W137" s="17">
        <v>1477</v>
      </c>
      <c r="X137" s="17">
        <v>23</v>
      </c>
      <c r="Y137" s="17">
        <v>49</v>
      </c>
      <c r="Z137" s="43">
        <v>205</v>
      </c>
      <c r="AA137" s="54">
        <v>561</v>
      </c>
      <c r="AB137" s="17">
        <v>13</v>
      </c>
      <c r="AC137" s="17">
        <v>3359</v>
      </c>
      <c r="AD137" s="17">
        <v>367</v>
      </c>
      <c r="AE137" s="17">
        <v>1478</v>
      </c>
      <c r="AF137" s="17">
        <v>66</v>
      </c>
      <c r="AG137" s="17">
        <v>24</v>
      </c>
      <c r="AH137" s="17">
        <v>36</v>
      </c>
      <c r="AI137" s="73">
        <v>205</v>
      </c>
    </row>
    <row r="138" spans="1:35" x14ac:dyDescent="0.2">
      <c r="A138" s="14" t="str">
        <f>VLOOKUP("&lt;Zeilentitel_8&gt;",Uebersetzungen!$B$3:$E$140,Uebersetzungen!$B$2+1,FALSE)</f>
        <v>Region Moesa</v>
      </c>
      <c r="B138" s="54">
        <v>5827</v>
      </c>
      <c r="C138" s="54">
        <v>574</v>
      </c>
      <c r="D138" s="17">
        <v>20</v>
      </c>
      <c r="E138" s="17">
        <v>1130</v>
      </c>
      <c r="F138" s="17">
        <v>1654</v>
      </c>
      <c r="G138" s="17">
        <v>2268</v>
      </c>
      <c r="H138" s="17">
        <v>4</v>
      </c>
      <c r="I138" s="17">
        <v>144</v>
      </c>
      <c r="J138" s="43">
        <v>33</v>
      </c>
      <c r="K138" s="54">
        <v>574</v>
      </c>
      <c r="L138" s="17">
        <v>29</v>
      </c>
      <c r="M138" s="17">
        <v>892</v>
      </c>
      <c r="N138" s="17">
        <v>1841</v>
      </c>
      <c r="O138" s="17">
        <v>2271</v>
      </c>
      <c r="P138" s="17">
        <v>20</v>
      </c>
      <c r="Q138" s="17">
        <v>4</v>
      </c>
      <c r="R138" s="17">
        <v>163</v>
      </c>
      <c r="S138" s="43">
        <v>33</v>
      </c>
      <c r="T138" s="54">
        <v>386</v>
      </c>
      <c r="U138" s="17">
        <v>41</v>
      </c>
      <c r="V138" s="17">
        <v>1395</v>
      </c>
      <c r="W138" s="17">
        <v>3509</v>
      </c>
      <c r="X138" s="17">
        <v>1</v>
      </c>
      <c r="Y138" s="17">
        <v>200</v>
      </c>
      <c r="Z138" s="43">
        <v>295</v>
      </c>
      <c r="AA138" s="54">
        <v>386</v>
      </c>
      <c r="AB138" s="17">
        <v>413</v>
      </c>
      <c r="AC138" s="17">
        <v>731</v>
      </c>
      <c r="AD138" s="17">
        <v>269</v>
      </c>
      <c r="AE138" s="17">
        <v>3510</v>
      </c>
      <c r="AF138" s="17">
        <v>41</v>
      </c>
      <c r="AG138" s="17">
        <v>1</v>
      </c>
      <c r="AH138" s="17">
        <v>181</v>
      </c>
      <c r="AI138" s="73">
        <v>295</v>
      </c>
    </row>
    <row r="139" spans="1:35" x14ac:dyDescent="0.2">
      <c r="A139" s="14" t="str">
        <f>VLOOKUP("&lt;Zeilentitel_9&gt;",Uebersetzungen!$B$3:$E$140,Uebersetzungen!$B$2+1,FALSE)</f>
        <v>Region Plessur</v>
      </c>
      <c r="B139" s="54">
        <v>8510</v>
      </c>
      <c r="C139" s="54">
        <v>1157</v>
      </c>
      <c r="D139" s="17">
        <v>18</v>
      </c>
      <c r="E139" s="17">
        <v>5009</v>
      </c>
      <c r="F139" s="17">
        <v>1598</v>
      </c>
      <c r="G139" s="17">
        <v>517</v>
      </c>
      <c r="H139" s="17">
        <v>176</v>
      </c>
      <c r="I139" s="17">
        <v>2</v>
      </c>
      <c r="J139" s="43">
        <v>33</v>
      </c>
      <c r="K139" s="54">
        <v>1157</v>
      </c>
      <c r="L139" s="17">
        <v>2238</v>
      </c>
      <c r="M139" s="17">
        <v>2623</v>
      </c>
      <c r="N139" s="17">
        <v>1741</v>
      </c>
      <c r="O139" s="17">
        <v>517</v>
      </c>
      <c r="P139" s="17">
        <v>18</v>
      </c>
      <c r="Q139" s="17">
        <v>175</v>
      </c>
      <c r="R139" s="17">
        <v>8</v>
      </c>
      <c r="S139" s="43">
        <v>33</v>
      </c>
      <c r="T139" s="54">
        <v>965</v>
      </c>
      <c r="U139" s="17">
        <v>202</v>
      </c>
      <c r="V139" s="17">
        <v>4554</v>
      </c>
      <c r="W139" s="17">
        <v>2119</v>
      </c>
      <c r="X139" s="17">
        <v>124</v>
      </c>
      <c r="Y139" s="17">
        <v>36</v>
      </c>
      <c r="Z139" s="43">
        <v>510</v>
      </c>
      <c r="AA139" s="54">
        <v>965</v>
      </c>
      <c r="AB139" s="17">
        <v>1862</v>
      </c>
      <c r="AC139" s="17">
        <v>2275</v>
      </c>
      <c r="AD139" s="17">
        <v>414</v>
      </c>
      <c r="AE139" s="17">
        <v>2118</v>
      </c>
      <c r="AF139" s="17">
        <v>202</v>
      </c>
      <c r="AG139" s="17">
        <v>124</v>
      </c>
      <c r="AH139" s="17">
        <v>40</v>
      </c>
      <c r="AI139" s="73">
        <v>510</v>
      </c>
    </row>
    <row r="140" spans="1:35" x14ac:dyDescent="0.2">
      <c r="A140" s="14" t="str">
        <f>VLOOKUP("&lt;Zeilentitel_10&gt;",Uebersetzungen!$B$3:$E$140,Uebersetzungen!$B$2+1,FALSE)</f>
        <v>Region Prättigau/Davos</v>
      </c>
      <c r="B140" s="54">
        <v>11234</v>
      </c>
      <c r="C140" s="54">
        <v>1798</v>
      </c>
      <c r="D140" s="17">
        <v>38</v>
      </c>
      <c r="E140" s="17">
        <v>4889</v>
      </c>
      <c r="F140" s="17">
        <v>3366</v>
      </c>
      <c r="G140" s="17">
        <v>687</v>
      </c>
      <c r="H140" s="17">
        <v>56</v>
      </c>
      <c r="I140" s="17">
        <v>360</v>
      </c>
      <c r="J140" s="43">
        <v>40</v>
      </c>
      <c r="K140" s="54">
        <v>1798</v>
      </c>
      <c r="L140" s="17">
        <v>69</v>
      </c>
      <c r="M140" s="17">
        <v>4261</v>
      </c>
      <c r="N140" s="17">
        <v>3890</v>
      </c>
      <c r="O140" s="17">
        <v>690</v>
      </c>
      <c r="P140" s="17">
        <v>39</v>
      </c>
      <c r="Q140" s="17">
        <v>48</v>
      </c>
      <c r="R140" s="17">
        <v>399</v>
      </c>
      <c r="S140" s="43">
        <v>40</v>
      </c>
      <c r="T140" s="54">
        <v>1403</v>
      </c>
      <c r="U140" s="17">
        <v>188</v>
      </c>
      <c r="V140" s="17">
        <v>4444</v>
      </c>
      <c r="W140" s="17">
        <v>3373</v>
      </c>
      <c r="X140" s="17">
        <v>40</v>
      </c>
      <c r="Y140" s="17">
        <v>459</v>
      </c>
      <c r="Z140" s="43">
        <v>1327</v>
      </c>
      <c r="AA140" s="54">
        <v>1403</v>
      </c>
      <c r="AB140" s="17">
        <v>172</v>
      </c>
      <c r="AC140" s="17">
        <v>3409</v>
      </c>
      <c r="AD140" s="17">
        <v>894</v>
      </c>
      <c r="AE140" s="17">
        <v>3365</v>
      </c>
      <c r="AF140" s="17">
        <v>189</v>
      </c>
      <c r="AG140" s="17">
        <v>41</v>
      </c>
      <c r="AH140" s="17">
        <v>434</v>
      </c>
      <c r="AI140" s="73">
        <v>1327</v>
      </c>
    </row>
    <row r="141" spans="1:35" x14ac:dyDescent="0.2">
      <c r="A141" s="14" t="str">
        <f>VLOOKUP("&lt;Zeilentitel_11&gt;",Uebersetzungen!$B$3:$E$140,Uebersetzungen!$B$2+1,FALSE)</f>
        <v>Region Surselva</v>
      </c>
      <c r="B141" s="54">
        <v>12217</v>
      </c>
      <c r="C141" s="54">
        <v>2329</v>
      </c>
      <c r="D141" s="17">
        <v>91</v>
      </c>
      <c r="E141" s="17">
        <v>4363</v>
      </c>
      <c r="F141" s="17">
        <v>3656</v>
      </c>
      <c r="G141" s="17">
        <v>1438</v>
      </c>
      <c r="H141" s="17">
        <v>256</v>
      </c>
      <c r="I141" s="17">
        <v>27</v>
      </c>
      <c r="J141" s="43">
        <v>57</v>
      </c>
      <c r="K141" s="54">
        <v>2329</v>
      </c>
      <c r="L141" s="17">
        <v>18</v>
      </c>
      <c r="M141" s="17">
        <v>3593</v>
      </c>
      <c r="N141" s="17">
        <v>4382</v>
      </c>
      <c r="O141" s="17">
        <v>1438</v>
      </c>
      <c r="P141" s="17">
        <v>91</v>
      </c>
      <c r="Q141" s="17">
        <v>257</v>
      </c>
      <c r="R141" s="17">
        <v>52</v>
      </c>
      <c r="S141" s="43">
        <v>57</v>
      </c>
      <c r="T141" s="54">
        <v>1832</v>
      </c>
      <c r="U141" s="17">
        <v>383</v>
      </c>
      <c r="V141" s="17">
        <v>3751</v>
      </c>
      <c r="W141" s="17">
        <v>4798</v>
      </c>
      <c r="X141" s="17">
        <v>243</v>
      </c>
      <c r="Y141" s="17">
        <v>70</v>
      </c>
      <c r="Z141" s="43">
        <v>1140</v>
      </c>
      <c r="AA141" s="54">
        <v>1832</v>
      </c>
      <c r="AB141" s="17">
        <v>90</v>
      </c>
      <c r="AC141" s="17">
        <v>2848</v>
      </c>
      <c r="AD141" s="17">
        <v>837</v>
      </c>
      <c r="AE141" s="17">
        <v>4793</v>
      </c>
      <c r="AF141" s="17">
        <v>384</v>
      </c>
      <c r="AG141" s="17">
        <v>244</v>
      </c>
      <c r="AH141" s="17">
        <v>49</v>
      </c>
      <c r="AI141" s="73">
        <v>1140</v>
      </c>
    </row>
    <row r="142" spans="1:35" ht="13.5" thickBot="1" x14ac:dyDescent="0.25">
      <c r="A142" s="15" t="str">
        <f>VLOOKUP("&lt;Zeilentitel_12&gt;",Uebersetzungen!$B$3:$E$140,Uebersetzungen!$B$2+1,FALSE)</f>
        <v>Region Viamala</v>
      </c>
      <c r="B142" s="60">
        <v>6038</v>
      </c>
      <c r="C142" s="60">
        <v>1565</v>
      </c>
      <c r="D142" s="55">
        <v>32</v>
      </c>
      <c r="E142" s="55">
        <v>1919</v>
      </c>
      <c r="F142" s="55">
        <v>1952</v>
      </c>
      <c r="G142" s="55">
        <v>467</v>
      </c>
      <c r="H142" s="55">
        <v>51</v>
      </c>
      <c r="I142" s="55">
        <v>9</v>
      </c>
      <c r="J142" s="56">
        <v>43</v>
      </c>
      <c r="K142" s="60">
        <v>1565</v>
      </c>
      <c r="L142" s="55">
        <v>33</v>
      </c>
      <c r="M142" s="55">
        <v>1428</v>
      </c>
      <c r="N142" s="55">
        <v>2398</v>
      </c>
      <c r="O142" s="55">
        <v>471</v>
      </c>
      <c r="P142" s="55">
        <v>32</v>
      </c>
      <c r="Q142" s="55">
        <v>50</v>
      </c>
      <c r="R142" s="55">
        <v>18</v>
      </c>
      <c r="S142" s="56">
        <v>43</v>
      </c>
      <c r="T142" s="60">
        <v>820</v>
      </c>
      <c r="U142" s="55">
        <v>242</v>
      </c>
      <c r="V142" s="55">
        <v>1161</v>
      </c>
      <c r="W142" s="55">
        <v>3406</v>
      </c>
      <c r="X142" s="55">
        <v>22</v>
      </c>
      <c r="Y142" s="55">
        <v>34</v>
      </c>
      <c r="Z142" s="56">
        <v>353</v>
      </c>
      <c r="AA142" s="60">
        <v>820</v>
      </c>
      <c r="AB142" s="55">
        <v>66</v>
      </c>
      <c r="AC142" s="55">
        <v>765</v>
      </c>
      <c r="AD142" s="55">
        <v>344</v>
      </c>
      <c r="AE142" s="55">
        <v>3405</v>
      </c>
      <c r="AF142" s="55">
        <v>242</v>
      </c>
      <c r="AG142" s="55">
        <v>21</v>
      </c>
      <c r="AH142" s="55">
        <v>22</v>
      </c>
      <c r="AI142" s="76">
        <v>353</v>
      </c>
    </row>
    <row r="143" spans="1:35" x14ac:dyDescent="0.2">
      <c r="A143" s="19"/>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c r="AA143" s="17"/>
      <c r="AB143" s="17"/>
      <c r="AC143" s="17"/>
      <c r="AD143" s="17"/>
      <c r="AE143" s="17"/>
      <c r="AF143" s="17"/>
      <c r="AG143" s="17"/>
      <c r="AH143" s="17"/>
      <c r="AI143" s="17"/>
    </row>
    <row r="144" spans="1:35" ht="25.5" customHeight="1" x14ac:dyDescent="0.2">
      <c r="A144" s="97" t="str">
        <f>VLOOKUP("&lt;Legende_1&gt;",Uebersetzungen!$B$3:$E$140,Uebersetzungen!$B$2+1,FALSE)</f>
        <v>Um die Auswertung der Daten zu erleichtern, wurden fehlende Werte in der GWS statistisch eingesetzt. Bei kleinräumigen Auswertungen kann deshalb nicht ausgeschlossen werden, dass diese Ergänzungen zu Verzerrungen führen. Kleinräumige Analysen sind demzufolge mit Vorsicht zu interpretieren.</v>
      </c>
      <c r="B144" s="97"/>
      <c r="C144" s="97"/>
      <c r="D144" s="97"/>
      <c r="E144" s="97"/>
      <c r="F144" s="97"/>
      <c r="G144" s="97"/>
      <c r="H144" s="97"/>
      <c r="I144" s="97"/>
      <c r="J144" s="97"/>
      <c r="K144" s="97"/>
      <c r="L144" s="97"/>
      <c r="M144" s="97"/>
      <c r="N144" s="97"/>
      <c r="O144" s="97"/>
      <c r="P144" s="97"/>
      <c r="Q144" s="97"/>
      <c r="R144" s="97"/>
      <c r="S144" s="97"/>
      <c r="T144" s="79"/>
      <c r="U144" s="79"/>
      <c r="V144" s="79"/>
      <c r="W144" s="79"/>
      <c r="X144" s="79"/>
      <c r="Y144" s="79"/>
      <c r="Z144" s="79"/>
      <c r="AA144" s="79"/>
      <c r="AB144" s="79"/>
      <c r="AC144" s="79"/>
      <c r="AD144" s="79"/>
      <c r="AE144" s="79"/>
      <c r="AF144" s="79"/>
      <c r="AG144" s="79"/>
      <c r="AH144" s="79"/>
      <c r="AI144" s="79"/>
    </row>
    <row r="145" spans="1:1" x14ac:dyDescent="0.2">
      <c r="A145" s="10" t="str">
        <f>VLOOKUP("&lt;Legende_1.1&gt;",Uebersetzungen!$B$3:$E$140,Uebersetzungen!$B$2+1,FALSE)</f>
        <v>Für den Fall, dass in einem Gebäude verschiedene Heizsysteme installiert sind, wird in dieser Statistik ausschliesslich das Hauptsystem (das leistungsstärkste) und dessen Energiequelle berücksichtigt.</v>
      </c>
    </row>
    <row r="147" spans="1:1" x14ac:dyDescent="0.2">
      <c r="A147" s="10" t="str">
        <f>VLOOKUP("&lt;Legende_2&gt;",Uebersetzungen!$B$3:$E$140,Uebersetzungen!$B$2+1,FALSE)</f>
        <v>(1) Energiequellen für Wärmepumpen sind z.B. Luft, Geothermie oder Wasser.</v>
      </c>
    </row>
    <row r="149" spans="1:1" x14ac:dyDescent="0.2">
      <c r="A149" s="5" t="str">
        <f>VLOOKUP("&lt;Quelle_1&gt;",Uebersetzungen!$B$3:$E$93,Uebersetzungen!$B$2+1,FALSE)</f>
        <v>Quelle: BFS (Gebäude- und Wohnungsstatistik)</v>
      </c>
    </row>
    <row r="150" spans="1:1" x14ac:dyDescent="0.2">
      <c r="A150" s="10" t="str">
        <f>VLOOKUP("&lt;Aktualisierung&gt;",Uebersetzungen!$B$3:$E$93,Uebersetzungen!$B$2+1,FALSE)</f>
        <v>Letztmals aktualisiert am: 22.09.2025</v>
      </c>
    </row>
  </sheetData>
  <sheetProtection sheet="1" objects="1" scenarios="1"/>
  <mergeCells count="4">
    <mergeCell ref="A7:B7"/>
    <mergeCell ref="A9:S9"/>
    <mergeCell ref="B13:S13"/>
    <mergeCell ref="A144:S144"/>
  </mergeCells>
  <pageMargins left="0.7" right="0.7" top="0.78740157499999996" bottom="0.78740157499999996" header="0.3" footer="0.3"/>
  <pageSetup paperSize="9" scale="3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4</xdr:col>
                    <xdr:colOff>238125</xdr:colOff>
                    <xdr:row>1</xdr:row>
                    <xdr:rowOff>114300</xdr:rowOff>
                  </from>
                  <to>
                    <xdr:col>5</xdr:col>
                    <xdr:colOff>361950</xdr:colOff>
                    <xdr:row>2</xdr:row>
                    <xdr:rowOff>142875</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4</xdr:col>
                    <xdr:colOff>238125</xdr:colOff>
                    <xdr:row>2</xdr:row>
                    <xdr:rowOff>104775</xdr:rowOff>
                  </from>
                  <to>
                    <xdr:col>5</xdr:col>
                    <xdr:colOff>704850</xdr:colOff>
                    <xdr:row>3</xdr:row>
                    <xdr:rowOff>114300</xdr:rowOff>
                  </to>
                </anchor>
              </controlPr>
            </control>
          </mc:Choice>
        </mc:AlternateContent>
        <mc:AlternateContent xmlns:mc="http://schemas.openxmlformats.org/markup-compatibility/2006">
          <mc:Choice Requires="x14">
            <control shapeId="1027" r:id="rId6" name="Option Button 3">
              <controlPr defaultSize="0" autoFill="0" autoLine="0" autoPict="0">
                <anchor moveWithCells="1">
                  <from>
                    <xdr:col>4</xdr:col>
                    <xdr:colOff>238125</xdr:colOff>
                    <xdr:row>3</xdr:row>
                    <xdr:rowOff>66675</xdr:rowOff>
                  </from>
                  <to>
                    <xdr:col>5</xdr:col>
                    <xdr:colOff>361950</xdr:colOff>
                    <xdr:row>4</xdr:row>
                    <xdr:rowOff>95250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52"/>
  <sheetViews>
    <sheetView zoomScaleNormal="100" workbookViewId="0"/>
  </sheetViews>
  <sheetFormatPr baseColWidth="10" defaultRowHeight="12.75" x14ac:dyDescent="0.2"/>
  <cols>
    <col min="1" max="1" width="36.42578125" style="10" customWidth="1"/>
    <col min="2" max="2" width="18" style="10" customWidth="1"/>
    <col min="3" max="26" width="13" style="10" customWidth="1"/>
    <col min="27" max="16384" width="11.42578125" style="10"/>
  </cols>
  <sheetData>
    <row r="1" spans="1:26" s="1" customFormat="1" x14ac:dyDescent="0.2"/>
    <row r="2" spans="1:26" s="1" customFormat="1" ht="15.75" x14ac:dyDescent="0.25">
      <c r="B2" s="11"/>
      <c r="C2" s="12"/>
      <c r="D2" s="12"/>
      <c r="E2" s="12"/>
      <c r="F2" s="12"/>
      <c r="G2" s="12"/>
      <c r="H2" s="12"/>
      <c r="I2" s="12"/>
      <c r="J2" s="12"/>
      <c r="K2" s="12"/>
      <c r="L2" s="12"/>
      <c r="M2" s="12"/>
      <c r="N2" s="12"/>
      <c r="O2" s="12"/>
      <c r="P2" s="12"/>
      <c r="Q2" s="12"/>
      <c r="R2" s="12"/>
      <c r="S2" s="12"/>
      <c r="T2" s="12"/>
      <c r="U2" s="12"/>
      <c r="V2" s="12"/>
      <c r="W2" s="12"/>
      <c r="X2" s="12"/>
      <c r="Y2" s="12"/>
      <c r="Z2" s="12"/>
    </row>
    <row r="3" spans="1:26" s="1" customFormat="1" ht="15.75" x14ac:dyDescent="0.25">
      <c r="B3" s="11"/>
      <c r="C3" s="12"/>
      <c r="D3" s="12"/>
      <c r="E3" s="12"/>
      <c r="F3" s="12"/>
      <c r="G3" s="12"/>
      <c r="H3" s="12"/>
      <c r="I3" s="12"/>
      <c r="J3" s="12"/>
      <c r="K3" s="12"/>
      <c r="L3" s="12"/>
      <c r="M3" s="12"/>
      <c r="N3" s="12"/>
      <c r="O3" s="12"/>
      <c r="P3" s="12"/>
      <c r="Q3" s="12"/>
      <c r="R3" s="12"/>
      <c r="S3" s="12"/>
      <c r="T3" s="12"/>
      <c r="U3" s="12"/>
      <c r="V3" s="12"/>
      <c r="W3" s="12"/>
      <c r="X3" s="12"/>
      <c r="Y3" s="12"/>
      <c r="Z3" s="12"/>
    </row>
    <row r="4" spans="1:26" s="1" customFormat="1" ht="15.75" x14ac:dyDescent="0.25">
      <c r="B4" s="11"/>
      <c r="C4" s="12"/>
      <c r="D4" s="12"/>
      <c r="E4" s="12"/>
      <c r="F4" s="12"/>
      <c r="G4" s="12"/>
      <c r="H4" s="12"/>
      <c r="I4" s="12"/>
      <c r="J4" s="12"/>
      <c r="K4" s="12"/>
      <c r="L4" s="12"/>
      <c r="M4" s="12"/>
      <c r="N4" s="12"/>
      <c r="O4" s="12"/>
      <c r="P4" s="12"/>
      <c r="Q4" s="12"/>
      <c r="R4" s="12"/>
      <c r="S4" s="12"/>
      <c r="T4" s="12"/>
      <c r="U4" s="12"/>
      <c r="V4" s="12"/>
      <c r="W4" s="12"/>
      <c r="X4" s="12"/>
      <c r="Y4" s="12"/>
      <c r="Z4" s="12"/>
    </row>
    <row r="5" spans="1:26" s="2" customFormat="1" x14ac:dyDescent="0.2"/>
    <row r="6" spans="1:26" s="1" customFormat="1" ht="6" customHeight="1" x14ac:dyDescent="0.2">
      <c r="A6" s="2"/>
      <c r="B6" s="2"/>
      <c r="C6" s="2"/>
      <c r="D6" s="2"/>
      <c r="E6" s="2"/>
      <c r="F6" s="2"/>
      <c r="G6" s="2"/>
      <c r="H6" s="2"/>
      <c r="I6" s="2"/>
      <c r="J6" s="2"/>
      <c r="K6" s="2"/>
      <c r="L6" s="2"/>
      <c r="M6" s="2"/>
      <c r="N6" s="2"/>
      <c r="O6" s="2"/>
      <c r="P6" s="2"/>
      <c r="Q6" s="2"/>
      <c r="R6" s="2"/>
      <c r="S6" s="2"/>
      <c r="T6" s="2"/>
      <c r="U6" s="2"/>
      <c r="V6" s="2"/>
      <c r="W6" s="2"/>
      <c r="X6" s="2"/>
      <c r="Y6" s="2"/>
      <c r="Z6" s="2"/>
    </row>
    <row r="7" spans="1:26" s="2" customFormat="1" ht="15.75" customHeight="1" x14ac:dyDescent="0.2">
      <c r="A7" s="92" t="str">
        <f>VLOOKUP("&lt;Fachbereich&gt;",Uebersetzungen!$B$3:$E$140,Uebersetzungen!$B$2+1,FALSE)</f>
        <v>Daten &amp; Statistik</v>
      </c>
      <c r="B7" s="92"/>
      <c r="C7" s="3"/>
      <c r="D7" s="3"/>
      <c r="E7" s="3"/>
      <c r="F7" s="3"/>
      <c r="G7" s="3"/>
      <c r="H7" s="3"/>
      <c r="I7" s="3"/>
      <c r="J7" s="3"/>
      <c r="K7" s="3"/>
      <c r="L7" s="3"/>
      <c r="M7" s="3"/>
      <c r="N7" s="3"/>
      <c r="O7" s="3"/>
      <c r="P7" s="3"/>
      <c r="Q7" s="3"/>
      <c r="R7" s="3"/>
      <c r="S7" s="3"/>
      <c r="T7" s="3"/>
      <c r="U7" s="3"/>
      <c r="V7" s="3"/>
      <c r="W7" s="3"/>
      <c r="X7" s="3"/>
      <c r="Y7" s="3"/>
      <c r="Z7" s="3"/>
    </row>
    <row r="8" spans="1:26" s="2" customFormat="1" ht="15.75" customHeight="1" x14ac:dyDescent="0.2">
      <c r="B8" s="67"/>
      <c r="C8" s="3"/>
      <c r="D8" s="3"/>
      <c r="E8" s="3"/>
      <c r="F8" s="3"/>
      <c r="G8" s="3"/>
      <c r="H8" s="3"/>
      <c r="I8" s="3"/>
      <c r="J8" s="3"/>
      <c r="K8" s="3"/>
      <c r="L8" s="3"/>
      <c r="M8" s="3"/>
      <c r="N8" s="3"/>
      <c r="O8" s="3"/>
      <c r="P8" s="3"/>
      <c r="Q8" s="3"/>
      <c r="R8" s="3"/>
      <c r="S8" s="3"/>
      <c r="T8" s="3"/>
      <c r="U8" s="3"/>
      <c r="V8" s="3"/>
      <c r="W8" s="3"/>
      <c r="X8" s="3"/>
      <c r="Y8" s="3"/>
      <c r="Z8" s="3"/>
    </row>
    <row r="9" spans="1:26" s="2" customFormat="1" ht="15.75" customHeight="1" x14ac:dyDescent="0.25">
      <c r="A9" s="93" t="str">
        <f>VLOOKUP("&lt;T2Titel&gt;",Uebersetzungen!$B$3:$E$353,Uebersetzungen!$B$2+1,FALSE)</f>
        <v>Gebäude nach Energiequelle der Heizung und Bauperiode, nach Gemeinden, 2024</v>
      </c>
      <c r="B9" s="94"/>
      <c r="C9" s="94"/>
      <c r="D9" s="94"/>
      <c r="E9" s="94"/>
      <c r="F9" s="94"/>
      <c r="G9" s="94"/>
      <c r="H9" s="94"/>
      <c r="I9" s="94"/>
      <c r="J9" s="94"/>
      <c r="K9" s="94"/>
      <c r="L9" s="94"/>
      <c r="M9" s="94"/>
      <c r="N9" s="94"/>
      <c r="O9" s="3"/>
      <c r="P9" s="3"/>
      <c r="Q9" s="3"/>
      <c r="R9" s="3"/>
      <c r="S9" s="3"/>
      <c r="T9" s="3"/>
      <c r="U9" s="3"/>
      <c r="V9" s="3"/>
      <c r="W9" s="3"/>
      <c r="X9" s="3"/>
      <c r="Y9" s="3"/>
      <c r="Z9" s="3"/>
    </row>
    <row r="10" spans="1:26" s="5" customFormat="1" x14ac:dyDescent="0.2">
      <c r="A10" s="33" t="str">
        <f>VLOOKUP("&lt;T2UTitel&gt;",Uebersetzungen!$B$3:$E$340,Uebersetzungen!$B$2+1,FALSE)</f>
        <v>(Gemeindestand 2024: 101 Gemeinden)</v>
      </c>
      <c r="B10" s="34"/>
      <c r="C10" s="35"/>
      <c r="D10" s="35"/>
      <c r="E10" s="35"/>
      <c r="F10" s="35"/>
      <c r="G10" s="35"/>
      <c r="H10" s="36"/>
      <c r="I10" s="35"/>
      <c r="J10" s="35"/>
      <c r="K10" s="35"/>
      <c r="L10" s="35"/>
      <c r="M10" s="35"/>
      <c r="N10" s="36"/>
      <c r="O10" s="35"/>
      <c r="P10" s="35"/>
      <c r="Q10" s="35"/>
      <c r="R10" s="35"/>
      <c r="S10" s="35"/>
      <c r="T10" s="36"/>
      <c r="U10" s="35"/>
      <c r="V10" s="35"/>
      <c r="W10" s="35"/>
      <c r="X10" s="35"/>
      <c r="Y10" s="35"/>
      <c r="Z10" s="36"/>
    </row>
    <row r="11" spans="1:26" s="5" customFormat="1" x14ac:dyDescent="0.2">
      <c r="A11" s="33"/>
      <c r="B11" s="34"/>
      <c r="C11" s="35"/>
      <c r="D11" s="35"/>
      <c r="E11" s="35"/>
      <c r="F11" s="35"/>
      <c r="G11" s="35"/>
      <c r="H11" s="36"/>
      <c r="I11" s="35"/>
      <c r="J11" s="35"/>
      <c r="K11" s="35"/>
      <c r="L11" s="35"/>
      <c r="M11" s="35"/>
      <c r="N11" s="36"/>
      <c r="O11" s="35"/>
      <c r="P11" s="35"/>
      <c r="Q11" s="35"/>
      <c r="R11" s="35"/>
      <c r="S11" s="35"/>
      <c r="T11" s="36"/>
      <c r="U11" s="35"/>
      <c r="V11" s="35"/>
      <c r="W11" s="35"/>
      <c r="X11" s="35"/>
      <c r="Y11" s="35"/>
      <c r="Z11" s="36"/>
    </row>
    <row r="12" spans="1:26" s="5" customFormat="1" ht="13.5" thickBot="1" x14ac:dyDescent="0.25">
      <c r="A12" s="33"/>
      <c r="B12" s="34"/>
      <c r="C12" s="35"/>
      <c r="D12" s="35"/>
      <c r="E12" s="35"/>
      <c r="F12" s="35"/>
      <c r="G12" s="35"/>
      <c r="H12" s="36"/>
      <c r="I12" s="35"/>
      <c r="J12" s="35"/>
      <c r="K12" s="35"/>
      <c r="L12" s="35"/>
      <c r="M12" s="35"/>
      <c r="N12" s="36"/>
      <c r="O12" s="35"/>
      <c r="P12" s="35"/>
      <c r="Q12" s="35"/>
      <c r="R12" s="35"/>
      <c r="S12" s="35"/>
      <c r="T12" s="36"/>
      <c r="U12" s="35"/>
      <c r="V12" s="35"/>
      <c r="W12" s="35"/>
      <c r="X12" s="35"/>
      <c r="Y12" s="35"/>
      <c r="Z12" s="36"/>
    </row>
    <row r="13" spans="1:26" s="4" customFormat="1" ht="15.75" thickBot="1" x14ac:dyDescent="0.3">
      <c r="B13" s="95" t="str">
        <f>VLOOKUP("&lt;T2SpaltenTitel_0&gt;",Uebersetzungen!$B$3:$E$351,Uebersetzungen!$B$2+1,FALSE)</f>
        <v>Gebäude mit Wohnnutzung nach Bauperiode</v>
      </c>
      <c r="C13" s="96"/>
      <c r="D13" s="96"/>
      <c r="E13" s="96"/>
      <c r="F13" s="96"/>
      <c r="G13" s="96"/>
      <c r="H13" s="96"/>
      <c r="I13" s="96"/>
      <c r="J13" s="96"/>
      <c r="K13" s="96"/>
      <c r="L13" s="96"/>
      <c r="M13" s="96"/>
      <c r="N13" s="96"/>
      <c r="O13" s="68"/>
      <c r="P13" s="68"/>
      <c r="Q13" s="68"/>
      <c r="R13" s="68"/>
      <c r="S13" s="68"/>
      <c r="T13" s="68"/>
      <c r="U13" s="68"/>
      <c r="V13" s="68"/>
      <c r="W13" s="68"/>
      <c r="X13" s="68"/>
      <c r="Y13" s="68"/>
      <c r="Z13" s="85"/>
    </row>
    <row r="14" spans="1:26" s="39" customFormat="1" ht="18" customHeight="1" x14ac:dyDescent="0.2">
      <c r="A14" s="38"/>
      <c r="B14" s="58" t="str">
        <f>VLOOKUP("&lt;SpaltenTitel_1&gt;",Uebersetzungen!$B$3:$E$58,Uebersetzungen!$B$2+1,FALSE)</f>
        <v>Total</v>
      </c>
      <c r="C14" s="58" t="str">
        <f>VLOOKUP("&lt;T2SpaltenTitel_3.1&gt;",Uebersetzungen!$B$3:$E$351,Uebersetzungen!$B$2+1,FALSE)</f>
        <v>vor 1946</v>
      </c>
      <c r="D14" s="41"/>
      <c r="E14" s="41"/>
      <c r="F14" s="41"/>
      <c r="G14" s="41"/>
      <c r="H14" s="42"/>
      <c r="I14" s="58" t="str">
        <f>VLOOKUP("&lt;T2SpaltenTitel_3.2&gt;",Uebersetzungen!$B$3:$E$351,Uebersetzungen!$B$2+1,FALSE)</f>
        <v>1946-1980</v>
      </c>
      <c r="J14" s="41"/>
      <c r="K14" s="41"/>
      <c r="L14" s="41"/>
      <c r="M14" s="41"/>
      <c r="N14" s="42"/>
      <c r="O14" s="58" t="str">
        <f>VLOOKUP("&lt;T2SpaltenTitel_3.3&gt;",Uebersetzungen!$B$3:$E$351,Uebersetzungen!$B$2+1,FALSE)</f>
        <v>1981-2000</v>
      </c>
      <c r="P14" s="41"/>
      <c r="Q14" s="41"/>
      <c r="R14" s="41"/>
      <c r="S14" s="41"/>
      <c r="T14" s="42"/>
      <c r="U14" s="58" t="str">
        <f>VLOOKUP("&lt;T2SpaltenTitel_3.4&gt;",Uebersetzungen!$B$3:$E$351,Uebersetzungen!$B$2+1,FALSE)</f>
        <v>2001-2024</v>
      </c>
      <c r="V14" s="41"/>
      <c r="W14" s="41"/>
      <c r="X14" s="41"/>
      <c r="Y14" s="41"/>
      <c r="Z14" s="69"/>
    </row>
    <row r="15" spans="1:26" s="39" customFormat="1" ht="18" customHeight="1" x14ac:dyDescent="0.2">
      <c r="A15" s="40"/>
      <c r="B15" s="87"/>
      <c r="C15" s="88" t="str">
        <f>VLOOKUP("&lt;T2SpaltenTitel_2&gt;",Uebersetzungen!$B$3:$E$351,Uebersetzungen!$B$2+1,FALSE)</f>
        <v>Energiequelle der Heizung</v>
      </c>
      <c r="D15" s="89"/>
      <c r="E15" s="89"/>
      <c r="F15" s="89"/>
      <c r="G15" s="89"/>
      <c r="H15" s="90"/>
      <c r="I15" s="88" t="str">
        <f>VLOOKUP("&lt;T2SpaltenTitel_2&gt;",Uebersetzungen!$B$3:$E$351,Uebersetzungen!$B$2+1,FALSE)</f>
        <v>Energiequelle der Heizung</v>
      </c>
      <c r="J15" s="89"/>
      <c r="K15" s="89"/>
      <c r="L15" s="89"/>
      <c r="M15" s="89"/>
      <c r="N15" s="90"/>
      <c r="O15" s="88" t="str">
        <f>VLOOKUP("&lt;T2SpaltenTitel_2&gt;",Uebersetzungen!$B$3:$E$351,Uebersetzungen!$B$2+1,FALSE)</f>
        <v>Energiequelle der Heizung</v>
      </c>
      <c r="P15" s="89"/>
      <c r="Q15" s="89"/>
      <c r="R15" s="89"/>
      <c r="S15" s="89"/>
      <c r="T15" s="90"/>
      <c r="U15" s="88" t="str">
        <f>VLOOKUP("&lt;T2SpaltenTitel_2&gt;",Uebersetzungen!$B$3:$E$351,Uebersetzungen!$B$2+1,FALSE)</f>
        <v>Energiequelle der Heizung</v>
      </c>
      <c r="V15" s="89"/>
      <c r="W15" s="89"/>
      <c r="X15" s="89"/>
      <c r="Y15" s="89"/>
      <c r="Z15" s="90"/>
    </row>
    <row r="16" spans="1:26" s="39" customFormat="1" ht="66" customHeight="1" x14ac:dyDescent="0.2">
      <c r="A16" s="40"/>
      <c r="B16" s="66"/>
      <c r="C16" s="81" t="str">
        <f>VLOOKUP("&lt;T2SpaltenTitel_4.1&gt;",Uebersetzungen!$B$3:$E$351,Uebersetzungen!$B$2+1,FALSE)</f>
        <v>Energiequelle für die Wärmepumpe (1)</v>
      </c>
      <c r="D16" s="82" t="str">
        <f>VLOOKUP("&lt;T2SpaltenTitel_4.2&gt;",Uebersetzungen!$B$3:$E$351,Uebersetzungen!$B$2+1,FALSE)</f>
        <v>Gas</v>
      </c>
      <c r="E16" s="82" t="str">
        <f>VLOOKUP("&lt;T2SpaltenTitel_4.3&gt;",Uebersetzungen!$B$3:$E$351,Uebersetzungen!$B$2+1,FALSE)</f>
        <v>Heizöl</v>
      </c>
      <c r="F16" s="83" t="str">
        <f>VLOOKUP("&lt;T2SpaltenTitel_4.4&gt;",Uebersetzungen!$B$3:$E$351,Uebersetzungen!$B$2+1,FALSE)</f>
        <v>Holz</v>
      </c>
      <c r="G16" s="82" t="str">
        <f>VLOOKUP("&lt;T2SpaltenTitel_4.5&gt;",Uebersetzungen!$B$3:$E$351,Uebersetzungen!$B$2+1,FALSE)</f>
        <v>Elektrizität</v>
      </c>
      <c r="H16" s="84" t="str">
        <f>VLOOKUP("&lt;T2SpaltenTitel_4.6&gt;",Uebersetzungen!$B$3:$E$351,Uebersetzungen!$B$2+1,FALSE)</f>
        <v>Fernwärme, Solarthermie und andere (2)</v>
      </c>
      <c r="I16" s="81" t="str">
        <f>VLOOKUP("&lt;T2SpaltenTitel_4.1&gt;",Uebersetzungen!$B$3:$E$351,Uebersetzungen!$B$2+1,FALSE)</f>
        <v>Energiequelle für die Wärmepumpe (1)</v>
      </c>
      <c r="J16" s="82" t="str">
        <f>VLOOKUP("&lt;T2SpaltenTitel_4.2&gt;",Uebersetzungen!$B$3:$E$351,Uebersetzungen!$B$2+1,FALSE)</f>
        <v>Gas</v>
      </c>
      <c r="K16" s="82" t="str">
        <f>VLOOKUP("&lt;T2SpaltenTitel_4.3&gt;",Uebersetzungen!$B$3:$E$351,Uebersetzungen!$B$2+1,FALSE)</f>
        <v>Heizöl</v>
      </c>
      <c r="L16" s="83" t="str">
        <f>VLOOKUP("&lt;T2SpaltenTitel_4.4&gt;",Uebersetzungen!$B$3:$E$351,Uebersetzungen!$B$2+1,FALSE)</f>
        <v>Holz</v>
      </c>
      <c r="M16" s="82" t="str">
        <f>VLOOKUP("&lt;T2SpaltenTitel_4.5&gt;",Uebersetzungen!$B$3:$E$351,Uebersetzungen!$B$2+1,FALSE)</f>
        <v>Elektrizität</v>
      </c>
      <c r="N16" s="84" t="str">
        <f>VLOOKUP("&lt;T2SpaltenTitel_4.6&gt;",Uebersetzungen!$B$3:$E$351,Uebersetzungen!$B$2+1,FALSE)</f>
        <v>Fernwärme, Solarthermie und andere (2)</v>
      </c>
      <c r="O16" s="81" t="str">
        <f>VLOOKUP("&lt;T2SpaltenTitel_4.1&gt;",Uebersetzungen!$B$3:$E$351,Uebersetzungen!$B$2+1,FALSE)</f>
        <v>Energiequelle für die Wärmepumpe (1)</v>
      </c>
      <c r="P16" s="82" t="str">
        <f>VLOOKUP("&lt;T2SpaltenTitel_4.2&gt;",Uebersetzungen!$B$3:$E$351,Uebersetzungen!$B$2+1,FALSE)</f>
        <v>Gas</v>
      </c>
      <c r="Q16" s="82" t="str">
        <f>VLOOKUP("&lt;T2SpaltenTitel_4.3&gt;",Uebersetzungen!$B$3:$E$351,Uebersetzungen!$B$2+1,FALSE)</f>
        <v>Heizöl</v>
      </c>
      <c r="R16" s="83" t="str">
        <f>VLOOKUP("&lt;T2SpaltenTitel_4.4&gt;",Uebersetzungen!$B$3:$E$351,Uebersetzungen!$B$2+1,FALSE)</f>
        <v>Holz</v>
      </c>
      <c r="S16" s="82" t="str">
        <f>VLOOKUP("&lt;T2SpaltenTitel_4.5&gt;",Uebersetzungen!$B$3:$E$351,Uebersetzungen!$B$2+1,FALSE)</f>
        <v>Elektrizität</v>
      </c>
      <c r="T16" s="84" t="str">
        <f>VLOOKUP("&lt;T2SpaltenTitel_4.6&gt;",Uebersetzungen!$B$3:$E$351,Uebersetzungen!$B$2+1,FALSE)</f>
        <v>Fernwärme, Solarthermie und andere (2)</v>
      </c>
      <c r="U16" s="81" t="str">
        <f>VLOOKUP("&lt;T2SpaltenTitel_4.1&gt;",Uebersetzungen!$B$3:$E$351,Uebersetzungen!$B$2+1,FALSE)</f>
        <v>Energiequelle für die Wärmepumpe (1)</v>
      </c>
      <c r="V16" s="82" t="str">
        <f>VLOOKUP("&lt;T2SpaltenTitel_4.2&gt;",Uebersetzungen!$B$3:$E$351,Uebersetzungen!$B$2+1,FALSE)</f>
        <v>Gas</v>
      </c>
      <c r="W16" s="82" t="str">
        <f>VLOOKUP("&lt;T2SpaltenTitel_4.3&gt;",Uebersetzungen!$B$3:$E$351,Uebersetzungen!$B$2+1,FALSE)</f>
        <v>Heizöl</v>
      </c>
      <c r="X16" s="83" t="str">
        <f>VLOOKUP("&lt;T2SpaltenTitel_4.4&gt;",Uebersetzungen!$B$3:$E$351,Uebersetzungen!$B$2+1,FALSE)</f>
        <v>Holz</v>
      </c>
      <c r="Y16" s="82" t="str">
        <f>VLOOKUP("&lt;T2SpaltenTitel_4.5&gt;",Uebersetzungen!$B$3:$E$351,Uebersetzungen!$B$2+1,FALSE)</f>
        <v>Elektrizität</v>
      </c>
      <c r="Z16" s="84" t="str">
        <f>VLOOKUP("&lt;T2SpaltenTitel_4.6&gt;",Uebersetzungen!$B$3:$E$351,Uebersetzungen!$B$2+1,FALSE)</f>
        <v>Fernwärme, Solarthermie und andere (2)</v>
      </c>
    </row>
    <row r="17" spans="1:26" x14ac:dyDescent="0.2">
      <c r="A17" s="13"/>
      <c r="B17" s="59"/>
      <c r="C17" s="54"/>
      <c r="D17" s="17"/>
      <c r="E17" s="17"/>
      <c r="F17" s="17"/>
      <c r="G17" s="17"/>
      <c r="H17" s="44"/>
      <c r="I17" s="54"/>
      <c r="J17" s="17"/>
      <c r="K17" s="17"/>
      <c r="L17" s="17"/>
      <c r="M17" s="17"/>
      <c r="N17" s="44"/>
      <c r="O17" s="54"/>
      <c r="P17" s="17"/>
      <c r="Q17" s="17"/>
      <c r="R17" s="17"/>
      <c r="S17" s="17"/>
      <c r="T17" s="44"/>
      <c r="U17" s="54"/>
      <c r="V17" s="17"/>
      <c r="W17" s="17"/>
      <c r="X17" s="17"/>
      <c r="Y17" s="17"/>
      <c r="Z17" s="70"/>
    </row>
    <row r="18" spans="1:26" x14ac:dyDescent="0.2">
      <c r="A18" s="57" t="str">
        <f>VLOOKUP("&lt;Zeilentitel_1&gt;",Uebersetzungen!$B$3:$E$140,Uebersetzungen!$B$2+1,FALSE)</f>
        <v>GRAUBÜNDEN</v>
      </c>
      <c r="B18" s="46">
        <v>75024</v>
      </c>
      <c r="C18" s="46">
        <v>1831</v>
      </c>
      <c r="D18" s="8">
        <v>928</v>
      </c>
      <c r="E18" s="8">
        <v>6858</v>
      </c>
      <c r="F18" s="8">
        <v>12934</v>
      </c>
      <c r="G18" s="8">
        <v>3254</v>
      </c>
      <c r="H18" s="45">
        <v>1039</v>
      </c>
      <c r="I18" s="46">
        <v>1817</v>
      </c>
      <c r="J18" s="8">
        <v>759</v>
      </c>
      <c r="K18" s="8">
        <v>11207</v>
      </c>
      <c r="L18" s="8">
        <v>4199</v>
      </c>
      <c r="M18" s="8">
        <v>2670</v>
      </c>
      <c r="N18" s="45">
        <v>507</v>
      </c>
      <c r="O18" s="46">
        <v>2846</v>
      </c>
      <c r="P18" s="8">
        <v>499</v>
      </c>
      <c r="Q18" s="8">
        <v>6325</v>
      </c>
      <c r="R18" s="8">
        <v>2512</v>
      </c>
      <c r="S18" s="8">
        <v>2580</v>
      </c>
      <c r="T18" s="45">
        <v>320</v>
      </c>
      <c r="U18" s="46">
        <v>7560</v>
      </c>
      <c r="V18" s="8">
        <v>588</v>
      </c>
      <c r="W18" s="8">
        <v>1544</v>
      </c>
      <c r="X18" s="8">
        <v>1171</v>
      </c>
      <c r="Y18" s="8">
        <v>533</v>
      </c>
      <c r="Z18" s="71">
        <v>543</v>
      </c>
    </row>
    <row r="19" spans="1:26" x14ac:dyDescent="0.2">
      <c r="A19" s="6" t="str">
        <f>VLOOKUP("&lt;Zeilentitel_2&gt;",Uebersetzungen!$B$3:$E$140,Uebersetzungen!$B$2+1,FALSE)</f>
        <v>Region Albula</v>
      </c>
      <c r="B19" s="48">
        <v>6150</v>
      </c>
      <c r="C19" s="48">
        <v>104</v>
      </c>
      <c r="D19" s="9">
        <v>2</v>
      </c>
      <c r="E19" s="9">
        <v>477</v>
      </c>
      <c r="F19" s="9">
        <v>967</v>
      </c>
      <c r="G19" s="9">
        <v>348</v>
      </c>
      <c r="H19" s="47">
        <v>62</v>
      </c>
      <c r="I19" s="48">
        <v>111</v>
      </c>
      <c r="J19" s="9">
        <v>5</v>
      </c>
      <c r="K19" s="9">
        <v>1100</v>
      </c>
      <c r="L19" s="9">
        <v>339</v>
      </c>
      <c r="M19" s="9">
        <v>419</v>
      </c>
      <c r="N19" s="47">
        <v>22</v>
      </c>
      <c r="O19" s="48">
        <v>176</v>
      </c>
      <c r="P19" s="9">
        <v>1</v>
      </c>
      <c r="Q19" s="9">
        <v>511</v>
      </c>
      <c r="R19" s="9">
        <v>184</v>
      </c>
      <c r="S19" s="9">
        <v>457</v>
      </c>
      <c r="T19" s="47">
        <v>22</v>
      </c>
      <c r="U19" s="48">
        <v>543</v>
      </c>
      <c r="V19" s="9">
        <v>4</v>
      </c>
      <c r="W19" s="9">
        <v>113</v>
      </c>
      <c r="X19" s="9">
        <v>88</v>
      </c>
      <c r="Y19" s="9">
        <v>66</v>
      </c>
      <c r="Z19" s="72">
        <v>29</v>
      </c>
    </row>
    <row r="20" spans="1:26" x14ac:dyDescent="0.2">
      <c r="A20" s="7" t="s">
        <v>1</v>
      </c>
      <c r="B20" s="54">
        <v>1916</v>
      </c>
      <c r="C20" s="54">
        <v>20</v>
      </c>
      <c r="D20" s="17">
        <v>2</v>
      </c>
      <c r="E20" s="17">
        <v>107</v>
      </c>
      <c r="F20" s="17">
        <v>74</v>
      </c>
      <c r="G20" s="17">
        <v>82</v>
      </c>
      <c r="H20" s="43">
        <v>5</v>
      </c>
      <c r="I20" s="54">
        <v>45</v>
      </c>
      <c r="J20" s="17">
        <v>3</v>
      </c>
      <c r="K20" s="17">
        <v>563</v>
      </c>
      <c r="L20" s="17">
        <v>37</v>
      </c>
      <c r="M20" s="17">
        <v>204</v>
      </c>
      <c r="N20" s="43">
        <v>7</v>
      </c>
      <c r="O20" s="54">
        <v>45</v>
      </c>
      <c r="P20" s="17">
        <v>0</v>
      </c>
      <c r="Q20" s="17">
        <v>205</v>
      </c>
      <c r="R20" s="17">
        <v>17</v>
      </c>
      <c r="S20" s="17">
        <v>177</v>
      </c>
      <c r="T20" s="43">
        <v>5</v>
      </c>
      <c r="U20" s="54">
        <v>215</v>
      </c>
      <c r="V20" s="17">
        <v>1</v>
      </c>
      <c r="W20" s="17">
        <v>70</v>
      </c>
      <c r="X20" s="17">
        <v>10</v>
      </c>
      <c r="Y20" s="17">
        <v>9</v>
      </c>
      <c r="Z20" s="73">
        <v>13</v>
      </c>
    </row>
    <row r="21" spans="1:26" x14ac:dyDescent="0.2">
      <c r="A21" s="7" t="s">
        <v>2</v>
      </c>
      <c r="B21" s="54">
        <v>371</v>
      </c>
      <c r="C21" s="54">
        <v>8</v>
      </c>
      <c r="D21" s="17">
        <v>0</v>
      </c>
      <c r="E21" s="17">
        <v>33</v>
      </c>
      <c r="F21" s="17">
        <v>25</v>
      </c>
      <c r="G21" s="17">
        <v>11</v>
      </c>
      <c r="H21" s="43">
        <v>0</v>
      </c>
      <c r="I21" s="54">
        <v>17</v>
      </c>
      <c r="J21" s="17">
        <v>1</v>
      </c>
      <c r="K21" s="17">
        <v>71</v>
      </c>
      <c r="L21" s="17">
        <v>4</v>
      </c>
      <c r="M21" s="17">
        <v>21</v>
      </c>
      <c r="N21" s="43">
        <v>0</v>
      </c>
      <c r="O21" s="54">
        <v>15</v>
      </c>
      <c r="P21" s="17">
        <v>0</v>
      </c>
      <c r="Q21" s="17">
        <v>34</v>
      </c>
      <c r="R21" s="17">
        <v>5</v>
      </c>
      <c r="S21" s="17">
        <v>43</v>
      </c>
      <c r="T21" s="43">
        <v>1</v>
      </c>
      <c r="U21" s="54">
        <v>75</v>
      </c>
      <c r="V21" s="17">
        <v>0</v>
      </c>
      <c r="W21" s="17">
        <v>0</v>
      </c>
      <c r="X21" s="17">
        <v>6</v>
      </c>
      <c r="Y21" s="17">
        <v>1</v>
      </c>
      <c r="Z21" s="73">
        <v>0</v>
      </c>
    </row>
    <row r="22" spans="1:26" x14ac:dyDescent="0.2">
      <c r="A22" s="7" t="s">
        <v>95</v>
      </c>
      <c r="B22" s="54">
        <v>186</v>
      </c>
      <c r="C22" s="54">
        <v>6</v>
      </c>
      <c r="D22" s="17">
        <v>0</v>
      </c>
      <c r="E22" s="17">
        <v>24</v>
      </c>
      <c r="F22" s="17">
        <v>30</v>
      </c>
      <c r="G22" s="17">
        <v>31</v>
      </c>
      <c r="H22" s="43">
        <v>0</v>
      </c>
      <c r="I22" s="54">
        <v>2</v>
      </c>
      <c r="J22" s="17">
        <v>0</v>
      </c>
      <c r="K22" s="17">
        <v>23</v>
      </c>
      <c r="L22" s="17">
        <v>18</v>
      </c>
      <c r="M22" s="17">
        <v>8</v>
      </c>
      <c r="N22" s="43">
        <v>0</v>
      </c>
      <c r="O22" s="54">
        <v>10</v>
      </c>
      <c r="P22" s="17">
        <v>0</v>
      </c>
      <c r="Q22" s="17">
        <v>14</v>
      </c>
      <c r="R22" s="17">
        <v>6</v>
      </c>
      <c r="S22" s="17">
        <v>6</v>
      </c>
      <c r="T22" s="43">
        <v>1</v>
      </c>
      <c r="U22" s="54">
        <v>4</v>
      </c>
      <c r="V22" s="17">
        <v>1</v>
      </c>
      <c r="W22" s="17">
        <v>1</v>
      </c>
      <c r="X22" s="17">
        <v>0</v>
      </c>
      <c r="Y22" s="17">
        <v>1</v>
      </c>
      <c r="Z22" s="73">
        <v>0</v>
      </c>
    </row>
    <row r="23" spans="1:26" x14ac:dyDescent="0.2">
      <c r="A23" s="7" t="s">
        <v>3</v>
      </c>
      <c r="B23" s="54">
        <v>898</v>
      </c>
      <c r="C23" s="54">
        <v>24</v>
      </c>
      <c r="D23" s="17">
        <v>0</v>
      </c>
      <c r="E23" s="17">
        <v>88</v>
      </c>
      <c r="F23" s="17">
        <v>193</v>
      </c>
      <c r="G23" s="17">
        <v>65</v>
      </c>
      <c r="H23" s="43">
        <v>3</v>
      </c>
      <c r="I23" s="54">
        <v>18</v>
      </c>
      <c r="J23" s="17">
        <v>1</v>
      </c>
      <c r="K23" s="17">
        <v>71</v>
      </c>
      <c r="L23" s="17">
        <v>82</v>
      </c>
      <c r="M23" s="17">
        <v>55</v>
      </c>
      <c r="N23" s="43">
        <v>2</v>
      </c>
      <c r="O23" s="54">
        <v>21</v>
      </c>
      <c r="P23" s="17">
        <v>0</v>
      </c>
      <c r="Q23" s="17">
        <v>53</v>
      </c>
      <c r="R23" s="17">
        <v>45</v>
      </c>
      <c r="S23" s="17">
        <v>79</v>
      </c>
      <c r="T23" s="43">
        <v>2</v>
      </c>
      <c r="U23" s="54">
        <v>53</v>
      </c>
      <c r="V23" s="17">
        <v>1</v>
      </c>
      <c r="W23" s="17">
        <v>16</v>
      </c>
      <c r="X23" s="17">
        <v>8</v>
      </c>
      <c r="Y23" s="17">
        <v>17</v>
      </c>
      <c r="Z23" s="73">
        <v>1</v>
      </c>
    </row>
    <row r="24" spans="1:26" x14ac:dyDescent="0.2">
      <c r="A24" s="7" t="s">
        <v>89</v>
      </c>
      <c r="B24" s="54">
        <v>1990</v>
      </c>
      <c r="C24" s="54">
        <v>34</v>
      </c>
      <c r="D24" s="17">
        <v>0</v>
      </c>
      <c r="E24" s="17">
        <v>133</v>
      </c>
      <c r="F24" s="17">
        <v>404</v>
      </c>
      <c r="G24" s="17">
        <v>136</v>
      </c>
      <c r="H24" s="43">
        <v>24</v>
      </c>
      <c r="I24" s="54">
        <v>22</v>
      </c>
      <c r="J24" s="17">
        <v>0</v>
      </c>
      <c r="K24" s="17">
        <v>279</v>
      </c>
      <c r="L24" s="17">
        <v>109</v>
      </c>
      <c r="M24" s="17">
        <v>106</v>
      </c>
      <c r="N24" s="43">
        <v>8</v>
      </c>
      <c r="O24" s="54">
        <v>67</v>
      </c>
      <c r="P24" s="17">
        <v>0</v>
      </c>
      <c r="Q24" s="17">
        <v>157</v>
      </c>
      <c r="R24" s="17">
        <v>81</v>
      </c>
      <c r="S24" s="17">
        <v>135</v>
      </c>
      <c r="T24" s="43">
        <v>7</v>
      </c>
      <c r="U24" s="54">
        <v>167</v>
      </c>
      <c r="V24" s="17">
        <v>0</v>
      </c>
      <c r="W24" s="17">
        <v>24</v>
      </c>
      <c r="X24" s="17">
        <v>50</v>
      </c>
      <c r="Y24" s="17">
        <v>38</v>
      </c>
      <c r="Z24" s="73">
        <v>9</v>
      </c>
    </row>
    <row r="25" spans="1:26" x14ac:dyDescent="0.2">
      <c r="A25" s="7" t="s">
        <v>92</v>
      </c>
      <c r="B25" s="54">
        <v>789</v>
      </c>
      <c r="C25" s="54">
        <v>12</v>
      </c>
      <c r="D25" s="17">
        <v>0</v>
      </c>
      <c r="E25" s="17">
        <v>92</v>
      </c>
      <c r="F25" s="17">
        <v>241</v>
      </c>
      <c r="G25" s="17">
        <v>23</v>
      </c>
      <c r="H25" s="43">
        <v>30</v>
      </c>
      <c r="I25" s="54">
        <v>7</v>
      </c>
      <c r="J25" s="17">
        <v>0</v>
      </c>
      <c r="K25" s="17">
        <v>93</v>
      </c>
      <c r="L25" s="17">
        <v>89</v>
      </c>
      <c r="M25" s="17">
        <v>25</v>
      </c>
      <c r="N25" s="43">
        <v>5</v>
      </c>
      <c r="O25" s="54">
        <v>18</v>
      </c>
      <c r="P25" s="17">
        <v>1</v>
      </c>
      <c r="Q25" s="17">
        <v>48</v>
      </c>
      <c r="R25" s="17">
        <v>30</v>
      </c>
      <c r="S25" s="17">
        <v>17</v>
      </c>
      <c r="T25" s="43">
        <v>6</v>
      </c>
      <c r="U25" s="54">
        <v>29</v>
      </c>
      <c r="V25" s="17">
        <v>1</v>
      </c>
      <c r="W25" s="17">
        <v>2</v>
      </c>
      <c r="X25" s="17">
        <v>14</v>
      </c>
      <c r="Y25" s="17">
        <v>0</v>
      </c>
      <c r="Z25" s="73">
        <v>6</v>
      </c>
    </row>
    <row r="26" spans="1:26" x14ac:dyDescent="0.2">
      <c r="A26" s="6" t="str">
        <f>VLOOKUP("&lt;Zeilentitel_3&gt;",Uebersetzungen!$B$3:$E$140,Uebersetzungen!$B$2+1,FALSE)</f>
        <v>Region Bernina</v>
      </c>
      <c r="B26" s="48">
        <v>2197</v>
      </c>
      <c r="C26" s="48">
        <v>62</v>
      </c>
      <c r="D26" s="9">
        <v>2</v>
      </c>
      <c r="E26" s="9">
        <v>156</v>
      </c>
      <c r="F26" s="9">
        <v>647</v>
      </c>
      <c r="G26" s="9">
        <v>254</v>
      </c>
      <c r="H26" s="47">
        <v>30</v>
      </c>
      <c r="I26" s="48">
        <v>49</v>
      </c>
      <c r="J26" s="9">
        <v>0</v>
      </c>
      <c r="K26" s="9">
        <v>190</v>
      </c>
      <c r="L26" s="9">
        <v>228</v>
      </c>
      <c r="M26" s="9">
        <v>91</v>
      </c>
      <c r="N26" s="47">
        <v>5</v>
      </c>
      <c r="O26" s="48">
        <v>45</v>
      </c>
      <c r="P26" s="9">
        <v>0</v>
      </c>
      <c r="Q26" s="9">
        <v>55</v>
      </c>
      <c r="R26" s="9">
        <v>129</v>
      </c>
      <c r="S26" s="9">
        <v>69</v>
      </c>
      <c r="T26" s="47">
        <v>9</v>
      </c>
      <c r="U26" s="48">
        <v>115</v>
      </c>
      <c r="V26" s="9">
        <v>0</v>
      </c>
      <c r="W26" s="9">
        <v>13</v>
      </c>
      <c r="X26" s="9">
        <v>22</v>
      </c>
      <c r="Y26" s="9">
        <v>14</v>
      </c>
      <c r="Z26" s="72">
        <v>12</v>
      </c>
    </row>
    <row r="27" spans="1:26" x14ac:dyDescent="0.2">
      <c r="A27" s="7" t="s">
        <v>4</v>
      </c>
      <c r="B27" s="54">
        <v>620</v>
      </c>
      <c r="C27" s="54">
        <v>6</v>
      </c>
      <c r="D27" s="17">
        <v>1</v>
      </c>
      <c r="E27" s="17">
        <v>26</v>
      </c>
      <c r="F27" s="17">
        <v>196</v>
      </c>
      <c r="G27" s="17">
        <v>100</v>
      </c>
      <c r="H27" s="43">
        <v>17</v>
      </c>
      <c r="I27" s="54">
        <v>15</v>
      </c>
      <c r="J27" s="17">
        <v>0</v>
      </c>
      <c r="K27" s="17">
        <v>62</v>
      </c>
      <c r="L27" s="17">
        <v>56</v>
      </c>
      <c r="M27" s="17">
        <v>45</v>
      </c>
      <c r="N27" s="43">
        <v>1</v>
      </c>
      <c r="O27" s="54">
        <v>5</v>
      </c>
      <c r="P27" s="17">
        <v>0</v>
      </c>
      <c r="Q27" s="17">
        <v>6</v>
      </c>
      <c r="R27" s="17">
        <v>26</v>
      </c>
      <c r="S27" s="17">
        <v>25</v>
      </c>
      <c r="T27" s="43">
        <v>0</v>
      </c>
      <c r="U27" s="54">
        <v>22</v>
      </c>
      <c r="V27" s="17">
        <v>0</v>
      </c>
      <c r="W27" s="17">
        <v>5</v>
      </c>
      <c r="X27" s="17">
        <v>1</v>
      </c>
      <c r="Y27" s="17">
        <v>4</v>
      </c>
      <c r="Z27" s="73">
        <v>1</v>
      </c>
    </row>
    <row r="28" spans="1:26" x14ac:dyDescent="0.2">
      <c r="A28" s="7" t="s">
        <v>5</v>
      </c>
      <c r="B28" s="54">
        <v>1577</v>
      </c>
      <c r="C28" s="54">
        <v>56</v>
      </c>
      <c r="D28" s="17">
        <v>1</v>
      </c>
      <c r="E28" s="17">
        <v>130</v>
      </c>
      <c r="F28" s="17">
        <v>451</v>
      </c>
      <c r="G28" s="17">
        <v>154</v>
      </c>
      <c r="H28" s="43">
        <v>13</v>
      </c>
      <c r="I28" s="54">
        <v>34</v>
      </c>
      <c r="J28" s="17">
        <v>0</v>
      </c>
      <c r="K28" s="17">
        <v>128</v>
      </c>
      <c r="L28" s="17">
        <v>172</v>
      </c>
      <c r="M28" s="17">
        <v>46</v>
      </c>
      <c r="N28" s="43">
        <v>4</v>
      </c>
      <c r="O28" s="54">
        <v>40</v>
      </c>
      <c r="P28" s="17">
        <v>0</v>
      </c>
      <c r="Q28" s="17">
        <v>49</v>
      </c>
      <c r="R28" s="17">
        <v>103</v>
      </c>
      <c r="S28" s="17">
        <v>44</v>
      </c>
      <c r="T28" s="43">
        <v>9</v>
      </c>
      <c r="U28" s="54">
        <v>93</v>
      </c>
      <c r="V28" s="17">
        <v>0</v>
      </c>
      <c r="W28" s="17">
        <v>8</v>
      </c>
      <c r="X28" s="17">
        <v>21</v>
      </c>
      <c r="Y28" s="17">
        <v>10</v>
      </c>
      <c r="Z28" s="73">
        <v>11</v>
      </c>
    </row>
    <row r="29" spans="1:26" x14ac:dyDescent="0.2">
      <c r="A29" s="6" t="str">
        <f>VLOOKUP("&lt;Zeilentitel_4&gt;",Uebersetzungen!$B$3:$E$140,Uebersetzungen!$B$2+1,FALSE)</f>
        <v>Region Engiadina Bassa/Val Müstair</v>
      </c>
      <c r="B29" s="48">
        <v>4818</v>
      </c>
      <c r="C29" s="48">
        <v>295</v>
      </c>
      <c r="D29" s="9">
        <v>5</v>
      </c>
      <c r="E29" s="9">
        <v>497</v>
      </c>
      <c r="F29" s="9">
        <v>883</v>
      </c>
      <c r="G29" s="9">
        <v>443</v>
      </c>
      <c r="H29" s="47">
        <v>36</v>
      </c>
      <c r="I29" s="48">
        <v>104</v>
      </c>
      <c r="J29" s="9">
        <v>2</v>
      </c>
      <c r="K29" s="9">
        <v>488</v>
      </c>
      <c r="L29" s="9">
        <v>357</v>
      </c>
      <c r="M29" s="9">
        <v>232</v>
      </c>
      <c r="N29" s="47">
        <v>18</v>
      </c>
      <c r="O29" s="48">
        <v>125</v>
      </c>
      <c r="P29" s="9">
        <v>0</v>
      </c>
      <c r="Q29" s="9">
        <v>275</v>
      </c>
      <c r="R29" s="9">
        <v>153</v>
      </c>
      <c r="S29" s="9">
        <v>223</v>
      </c>
      <c r="T29" s="47">
        <v>16</v>
      </c>
      <c r="U29" s="48">
        <v>471</v>
      </c>
      <c r="V29" s="9">
        <v>6</v>
      </c>
      <c r="W29" s="9">
        <v>43</v>
      </c>
      <c r="X29" s="9">
        <v>87</v>
      </c>
      <c r="Y29" s="9">
        <v>37</v>
      </c>
      <c r="Z29" s="72">
        <v>22</v>
      </c>
    </row>
    <row r="30" spans="1:26" x14ac:dyDescent="0.2">
      <c r="A30" s="7" t="s">
        <v>38</v>
      </c>
      <c r="B30" s="54">
        <v>721</v>
      </c>
      <c r="C30" s="54">
        <v>5</v>
      </c>
      <c r="D30" s="17">
        <v>0</v>
      </c>
      <c r="E30" s="17">
        <v>48</v>
      </c>
      <c r="F30" s="17">
        <v>150</v>
      </c>
      <c r="G30" s="17">
        <v>20</v>
      </c>
      <c r="H30" s="43">
        <v>21</v>
      </c>
      <c r="I30" s="54">
        <v>8</v>
      </c>
      <c r="J30" s="17">
        <v>0</v>
      </c>
      <c r="K30" s="17">
        <v>123</v>
      </c>
      <c r="L30" s="17">
        <v>110</v>
      </c>
      <c r="M30" s="17">
        <v>61</v>
      </c>
      <c r="N30" s="43">
        <v>9</v>
      </c>
      <c r="O30" s="54">
        <v>4</v>
      </c>
      <c r="P30" s="17">
        <v>0</v>
      </c>
      <c r="Q30" s="17">
        <v>25</v>
      </c>
      <c r="R30" s="17">
        <v>23</v>
      </c>
      <c r="S30" s="17">
        <v>15</v>
      </c>
      <c r="T30" s="43">
        <v>4</v>
      </c>
      <c r="U30" s="54">
        <v>53</v>
      </c>
      <c r="V30" s="17">
        <v>1</v>
      </c>
      <c r="W30" s="17">
        <v>6</v>
      </c>
      <c r="X30" s="17">
        <v>17</v>
      </c>
      <c r="Y30" s="17">
        <v>10</v>
      </c>
      <c r="Z30" s="73">
        <v>8</v>
      </c>
    </row>
    <row r="31" spans="1:26" x14ac:dyDescent="0.2">
      <c r="A31" s="7" t="s">
        <v>39</v>
      </c>
      <c r="B31" s="54">
        <v>306</v>
      </c>
      <c r="C31" s="54">
        <v>1</v>
      </c>
      <c r="D31" s="17">
        <v>0</v>
      </c>
      <c r="E31" s="17">
        <v>16</v>
      </c>
      <c r="F31" s="17">
        <v>20</v>
      </c>
      <c r="G31" s="17">
        <v>14</v>
      </c>
      <c r="H31" s="43">
        <v>0</v>
      </c>
      <c r="I31" s="54">
        <v>2</v>
      </c>
      <c r="J31" s="17">
        <v>0</v>
      </c>
      <c r="K31" s="17">
        <v>53</v>
      </c>
      <c r="L31" s="17">
        <v>14</v>
      </c>
      <c r="M31" s="17">
        <v>5</v>
      </c>
      <c r="N31" s="43">
        <v>2</v>
      </c>
      <c r="O31" s="54">
        <v>5</v>
      </c>
      <c r="P31" s="17">
        <v>0</v>
      </c>
      <c r="Q31" s="17">
        <v>109</v>
      </c>
      <c r="R31" s="17">
        <v>2</v>
      </c>
      <c r="S31" s="17">
        <v>5</v>
      </c>
      <c r="T31" s="43">
        <v>5</v>
      </c>
      <c r="U31" s="54">
        <v>39</v>
      </c>
      <c r="V31" s="17">
        <v>0</v>
      </c>
      <c r="W31" s="17">
        <v>11</v>
      </c>
      <c r="X31" s="17">
        <v>1</v>
      </c>
      <c r="Y31" s="17">
        <v>0</v>
      </c>
      <c r="Z31" s="73">
        <v>2</v>
      </c>
    </row>
    <row r="32" spans="1:26" x14ac:dyDescent="0.2">
      <c r="A32" s="7" t="s">
        <v>40</v>
      </c>
      <c r="B32" s="54">
        <v>2424</v>
      </c>
      <c r="C32" s="54">
        <v>193</v>
      </c>
      <c r="D32" s="17">
        <v>2</v>
      </c>
      <c r="E32" s="17">
        <v>241</v>
      </c>
      <c r="F32" s="17">
        <v>387</v>
      </c>
      <c r="G32" s="17">
        <v>309</v>
      </c>
      <c r="H32" s="43">
        <v>8</v>
      </c>
      <c r="I32" s="54">
        <v>70</v>
      </c>
      <c r="J32" s="17">
        <v>1</v>
      </c>
      <c r="K32" s="17">
        <v>193</v>
      </c>
      <c r="L32" s="17">
        <v>122</v>
      </c>
      <c r="M32" s="17">
        <v>135</v>
      </c>
      <c r="N32" s="43">
        <v>6</v>
      </c>
      <c r="O32" s="54">
        <v>81</v>
      </c>
      <c r="P32" s="17">
        <v>0</v>
      </c>
      <c r="Q32" s="17">
        <v>64</v>
      </c>
      <c r="R32" s="17">
        <v>67</v>
      </c>
      <c r="S32" s="17">
        <v>183</v>
      </c>
      <c r="T32" s="43">
        <v>6</v>
      </c>
      <c r="U32" s="54">
        <v>266</v>
      </c>
      <c r="V32" s="17">
        <v>3</v>
      </c>
      <c r="W32" s="17">
        <v>19</v>
      </c>
      <c r="X32" s="17">
        <v>36</v>
      </c>
      <c r="Y32" s="17">
        <v>25</v>
      </c>
      <c r="Z32" s="73">
        <v>7</v>
      </c>
    </row>
    <row r="33" spans="1:26" x14ac:dyDescent="0.2">
      <c r="A33" s="7" t="s">
        <v>41</v>
      </c>
      <c r="B33" s="54">
        <v>540</v>
      </c>
      <c r="C33" s="54">
        <v>43</v>
      </c>
      <c r="D33" s="17">
        <v>1</v>
      </c>
      <c r="E33" s="17">
        <v>34</v>
      </c>
      <c r="F33" s="17">
        <v>166</v>
      </c>
      <c r="G33" s="17">
        <v>85</v>
      </c>
      <c r="H33" s="43">
        <v>1</v>
      </c>
      <c r="I33" s="54">
        <v>2</v>
      </c>
      <c r="J33" s="17">
        <v>1</v>
      </c>
      <c r="K33" s="17">
        <v>26</v>
      </c>
      <c r="L33" s="17">
        <v>56</v>
      </c>
      <c r="M33" s="17">
        <v>25</v>
      </c>
      <c r="N33" s="43">
        <v>0</v>
      </c>
      <c r="O33" s="54">
        <v>2</v>
      </c>
      <c r="P33" s="17">
        <v>0</v>
      </c>
      <c r="Q33" s="17">
        <v>4</v>
      </c>
      <c r="R33" s="17">
        <v>20</v>
      </c>
      <c r="S33" s="17">
        <v>11</v>
      </c>
      <c r="T33" s="43">
        <v>0</v>
      </c>
      <c r="U33" s="54">
        <v>40</v>
      </c>
      <c r="V33" s="17">
        <v>1</v>
      </c>
      <c r="W33" s="17">
        <v>2</v>
      </c>
      <c r="X33" s="17">
        <v>18</v>
      </c>
      <c r="Y33" s="17">
        <v>1</v>
      </c>
      <c r="Z33" s="73">
        <v>1</v>
      </c>
    </row>
    <row r="34" spans="1:26" x14ac:dyDescent="0.2">
      <c r="A34" s="7" t="s">
        <v>60</v>
      </c>
      <c r="B34" s="54">
        <v>827</v>
      </c>
      <c r="C34" s="54">
        <v>53</v>
      </c>
      <c r="D34" s="17">
        <v>2</v>
      </c>
      <c r="E34" s="17">
        <v>158</v>
      </c>
      <c r="F34" s="17">
        <v>160</v>
      </c>
      <c r="G34" s="17">
        <v>15</v>
      </c>
      <c r="H34" s="43">
        <v>6</v>
      </c>
      <c r="I34" s="54">
        <v>22</v>
      </c>
      <c r="J34" s="17">
        <v>0</v>
      </c>
      <c r="K34" s="17">
        <v>93</v>
      </c>
      <c r="L34" s="17">
        <v>55</v>
      </c>
      <c r="M34" s="17">
        <v>6</v>
      </c>
      <c r="N34" s="43">
        <v>1</v>
      </c>
      <c r="O34" s="54">
        <v>33</v>
      </c>
      <c r="P34" s="17">
        <v>0</v>
      </c>
      <c r="Q34" s="17">
        <v>73</v>
      </c>
      <c r="R34" s="17">
        <v>41</v>
      </c>
      <c r="S34" s="17">
        <v>9</v>
      </c>
      <c r="T34" s="43">
        <v>1</v>
      </c>
      <c r="U34" s="54">
        <v>73</v>
      </c>
      <c r="V34" s="17">
        <v>1</v>
      </c>
      <c r="W34" s="17">
        <v>5</v>
      </c>
      <c r="X34" s="17">
        <v>15</v>
      </c>
      <c r="Y34" s="17">
        <v>1</v>
      </c>
      <c r="Z34" s="73">
        <v>4</v>
      </c>
    </row>
    <row r="35" spans="1:26" x14ac:dyDescent="0.2">
      <c r="A35" s="6" t="str">
        <f>VLOOKUP("&lt;Zeilentitel_5&gt;",Uebersetzungen!$B$3:$E$140,Uebersetzungen!$B$2+1,FALSE)</f>
        <v>Region Imboden</v>
      </c>
      <c r="B35" s="48">
        <v>5968</v>
      </c>
      <c r="C35" s="48">
        <v>119</v>
      </c>
      <c r="D35" s="9">
        <v>6</v>
      </c>
      <c r="E35" s="9">
        <v>568</v>
      </c>
      <c r="F35" s="9">
        <v>415</v>
      </c>
      <c r="G35" s="9">
        <v>59</v>
      </c>
      <c r="H35" s="47">
        <v>30</v>
      </c>
      <c r="I35" s="48">
        <v>258</v>
      </c>
      <c r="J35" s="9">
        <v>3</v>
      </c>
      <c r="K35" s="9">
        <v>1259</v>
      </c>
      <c r="L35" s="9">
        <v>248</v>
      </c>
      <c r="M35" s="9">
        <v>82</v>
      </c>
      <c r="N35" s="47">
        <v>63</v>
      </c>
      <c r="O35" s="48">
        <v>432</v>
      </c>
      <c r="P35" s="9">
        <v>7</v>
      </c>
      <c r="Q35" s="9">
        <v>788</v>
      </c>
      <c r="R35" s="9">
        <v>64</v>
      </c>
      <c r="S35" s="9">
        <v>25</v>
      </c>
      <c r="T35" s="47">
        <v>27</v>
      </c>
      <c r="U35" s="48">
        <v>1140</v>
      </c>
      <c r="V35" s="9">
        <v>86</v>
      </c>
      <c r="W35" s="9">
        <v>148</v>
      </c>
      <c r="X35" s="9">
        <v>81</v>
      </c>
      <c r="Y35" s="9">
        <v>25</v>
      </c>
      <c r="Z35" s="72">
        <v>35</v>
      </c>
    </row>
    <row r="36" spans="1:26" x14ac:dyDescent="0.2">
      <c r="A36" s="7" t="s">
        <v>31</v>
      </c>
      <c r="B36" s="54">
        <v>775</v>
      </c>
      <c r="C36" s="54">
        <v>16</v>
      </c>
      <c r="D36" s="17">
        <v>1</v>
      </c>
      <c r="E36" s="17">
        <v>68</v>
      </c>
      <c r="F36" s="17">
        <v>38</v>
      </c>
      <c r="G36" s="17">
        <v>3</v>
      </c>
      <c r="H36" s="43">
        <v>1</v>
      </c>
      <c r="I36" s="54">
        <v>29</v>
      </c>
      <c r="J36" s="17">
        <v>0</v>
      </c>
      <c r="K36" s="17">
        <v>107</v>
      </c>
      <c r="L36" s="17">
        <v>30</v>
      </c>
      <c r="M36" s="17">
        <v>11</v>
      </c>
      <c r="N36" s="43">
        <v>0</v>
      </c>
      <c r="O36" s="54">
        <v>70</v>
      </c>
      <c r="P36" s="17">
        <v>0</v>
      </c>
      <c r="Q36" s="17">
        <v>135</v>
      </c>
      <c r="R36" s="17">
        <v>9</v>
      </c>
      <c r="S36" s="17">
        <v>2</v>
      </c>
      <c r="T36" s="43">
        <v>0</v>
      </c>
      <c r="U36" s="54">
        <v>212</v>
      </c>
      <c r="V36" s="17">
        <v>0</v>
      </c>
      <c r="W36" s="17">
        <v>27</v>
      </c>
      <c r="X36" s="17">
        <v>9</v>
      </c>
      <c r="Y36" s="17">
        <v>6</v>
      </c>
      <c r="Z36" s="73">
        <v>1</v>
      </c>
    </row>
    <row r="37" spans="1:26" x14ac:dyDescent="0.2">
      <c r="A37" s="7" t="s">
        <v>32</v>
      </c>
      <c r="B37" s="54">
        <v>1572</v>
      </c>
      <c r="C37" s="54">
        <v>15</v>
      </c>
      <c r="D37" s="17">
        <v>1</v>
      </c>
      <c r="E37" s="17">
        <v>154</v>
      </c>
      <c r="F37" s="17">
        <v>14</v>
      </c>
      <c r="G37" s="17">
        <v>11</v>
      </c>
      <c r="H37" s="43">
        <v>10</v>
      </c>
      <c r="I37" s="54">
        <v>89</v>
      </c>
      <c r="J37" s="17">
        <v>1</v>
      </c>
      <c r="K37" s="17">
        <v>430</v>
      </c>
      <c r="L37" s="17">
        <v>11</v>
      </c>
      <c r="M37" s="17">
        <v>13</v>
      </c>
      <c r="N37" s="43">
        <v>12</v>
      </c>
      <c r="O37" s="54">
        <v>134</v>
      </c>
      <c r="P37" s="17">
        <v>5</v>
      </c>
      <c r="Q37" s="17">
        <v>210</v>
      </c>
      <c r="R37" s="17">
        <v>10</v>
      </c>
      <c r="S37" s="17">
        <v>2</v>
      </c>
      <c r="T37" s="43">
        <v>5</v>
      </c>
      <c r="U37" s="54">
        <v>315</v>
      </c>
      <c r="V37" s="17">
        <v>71</v>
      </c>
      <c r="W37" s="17">
        <v>42</v>
      </c>
      <c r="X37" s="17">
        <v>9</v>
      </c>
      <c r="Y37" s="17">
        <v>0</v>
      </c>
      <c r="Z37" s="73">
        <v>8</v>
      </c>
    </row>
    <row r="38" spans="1:26" x14ac:dyDescent="0.2">
      <c r="A38" s="7" t="s">
        <v>33</v>
      </c>
      <c r="B38" s="54">
        <v>464</v>
      </c>
      <c r="C38" s="54">
        <v>17</v>
      </c>
      <c r="D38" s="17">
        <v>0</v>
      </c>
      <c r="E38" s="17">
        <v>59</v>
      </c>
      <c r="F38" s="17">
        <v>27</v>
      </c>
      <c r="G38" s="17">
        <v>6</v>
      </c>
      <c r="H38" s="43">
        <v>1</v>
      </c>
      <c r="I38" s="54">
        <v>19</v>
      </c>
      <c r="J38" s="17">
        <v>0</v>
      </c>
      <c r="K38" s="17">
        <v>65</v>
      </c>
      <c r="L38" s="17">
        <v>28</v>
      </c>
      <c r="M38" s="17">
        <v>0</v>
      </c>
      <c r="N38" s="43">
        <v>0</v>
      </c>
      <c r="O38" s="54">
        <v>49</v>
      </c>
      <c r="P38" s="17">
        <v>0</v>
      </c>
      <c r="Q38" s="17">
        <v>50</v>
      </c>
      <c r="R38" s="17">
        <v>3</v>
      </c>
      <c r="S38" s="17">
        <v>0</v>
      </c>
      <c r="T38" s="43">
        <v>1</v>
      </c>
      <c r="U38" s="54">
        <v>120</v>
      </c>
      <c r="V38" s="17">
        <v>0</v>
      </c>
      <c r="W38" s="17">
        <v>8</v>
      </c>
      <c r="X38" s="17">
        <v>10</v>
      </c>
      <c r="Y38" s="17">
        <v>1</v>
      </c>
      <c r="Z38" s="73">
        <v>0</v>
      </c>
    </row>
    <row r="39" spans="1:26" x14ac:dyDescent="0.2">
      <c r="A39" s="7" t="s">
        <v>34</v>
      </c>
      <c r="B39" s="54">
        <v>618</v>
      </c>
      <c r="C39" s="54">
        <v>25</v>
      </c>
      <c r="D39" s="17">
        <v>0</v>
      </c>
      <c r="E39" s="17">
        <v>56</v>
      </c>
      <c r="F39" s="17">
        <v>24</v>
      </c>
      <c r="G39" s="17">
        <v>6</v>
      </c>
      <c r="H39" s="43">
        <v>2</v>
      </c>
      <c r="I39" s="54">
        <v>38</v>
      </c>
      <c r="J39" s="17">
        <v>0</v>
      </c>
      <c r="K39" s="17">
        <v>118</v>
      </c>
      <c r="L39" s="17">
        <v>5</v>
      </c>
      <c r="M39" s="17">
        <v>0</v>
      </c>
      <c r="N39" s="43">
        <v>2</v>
      </c>
      <c r="O39" s="54">
        <v>54</v>
      </c>
      <c r="P39" s="17">
        <v>0</v>
      </c>
      <c r="Q39" s="17">
        <v>102</v>
      </c>
      <c r="R39" s="17">
        <v>4</v>
      </c>
      <c r="S39" s="17">
        <v>0</v>
      </c>
      <c r="T39" s="43">
        <v>1</v>
      </c>
      <c r="U39" s="54">
        <v>148</v>
      </c>
      <c r="V39" s="17">
        <v>0</v>
      </c>
      <c r="W39" s="17">
        <v>22</v>
      </c>
      <c r="X39" s="17">
        <v>2</v>
      </c>
      <c r="Y39" s="17">
        <v>0</v>
      </c>
      <c r="Z39" s="73">
        <v>9</v>
      </c>
    </row>
    <row r="40" spans="1:26" x14ac:dyDescent="0.2">
      <c r="A40" s="7" t="s">
        <v>35</v>
      </c>
      <c r="B40" s="54">
        <v>1403</v>
      </c>
      <c r="C40" s="54">
        <v>12</v>
      </c>
      <c r="D40" s="17">
        <v>2</v>
      </c>
      <c r="E40" s="17">
        <v>93</v>
      </c>
      <c r="F40" s="17">
        <v>93</v>
      </c>
      <c r="G40" s="17">
        <v>16</v>
      </c>
      <c r="H40" s="43">
        <v>9</v>
      </c>
      <c r="I40" s="54">
        <v>51</v>
      </c>
      <c r="J40" s="17">
        <v>1</v>
      </c>
      <c r="K40" s="17">
        <v>379</v>
      </c>
      <c r="L40" s="17">
        <v>77</v>
      </c>
      <c r="M40" s="17">
        <v>46</v>
      </c>
      <c r="N40" s="43">
        <v>44</v>
      </c>
      <c r="O40" s="54">
        <v>60</v>
      </c>
      <c r="P40" s="17">
        <v>2</v>
      </c>
      <c r="Q40" s="17">
        <v>200</v>
      </c>
      <c r="R40" s="17">
        <v>13</v>
      </c>
      <c r="S40" s="17">
        <v>19</v>
      </c>
      <c r="T40" s="43">
        <v>14</v>
      </c>
      <c r="U40" s="54">
        <v>184</v>
      </c>
      <c r="V40" s="17">
        <v>15</v>
      </c>
      <c r="W40" s="17">
        <v>29</v>
      </c>
      <c r="X40" s="17">
        <v>21</v>
      </c>
      <c r="Y40" s="17">
        <v>8</v>
      </c>
      <c r="Z40" s="73">
        <v>15</v>
      </c>
    </row>
    <row r="41" spans="1:26" x14ac:dyDescent="0.2">
      <c r="A41" s="7" t="s">
        <v>36</v>
      </c>
      <c r="B41" s="54">
        <v>479</v>
      </c>
      <c r="C41" s="54">
        <v>21</v>
      </c>
      <c r="D41" s="17">
        <v>2</v>
      </c>
      <c r="E41" s="17">
        <v>72</v>
      </c>
      <c r="F41" s="17">
        <v>93</v>
      </c>
      <c r="G41" s="17">
        <v>10</v>
      </c>
      <c r="H41" s="43">
        <v>2</v>
      </c>
      <c r="I41" s="54">
        <v>18</v>
      </c>
      <c r="J41" s="17">
        <v>0</v>
      </c>
      <c r="K41" s="17">
        <v>81</v>
      </c>
      <c r="L41" s="17">
        <v>39</v>
      </c>
      <c r="M41" s="17">
        <v>1</v>
      </c>
      <c r="N41" s="43">
        <v>3</v>
      </c>
      <c r="O41" s="54">
        <v>27</v>
      </c>
      <c r="P41" s="17">
        <v>0</v>
      </c>
      <c r="Q41" s="17">
        <v>40</v>
      </c>
      <c r="R41" s="17">
        <v>9</v>
      </c>
      <c r="S41" s="17">
        <v>0</v>
      </c>
      <c r="T41" s="43">
        <v>2</v>
      </c>
      <c r="U41" s="54">
        <v>45</v>
      </c>
      <c r="V41" s="17">
        <v>0</v>
      </c>
      <c r="W41" s="17">
        <v>4</v>
      </c>
      <c r="X41" s="17">
        <v>10</v>
      </c>
      <c r="Y41" s="17">
        <v>0</v>
      </c>
      <c r="Z41" s="73">
        <v>0</v>
      </c>
    </row>
    <row r="42" spans="1:26" x14ac:dyDescent="0.2">
      <c r="A42" s="7" t="s">
        <v>37</v>
      </c>
      <c r="B42" s="54">
        <v>657</v>
      </c>
      <c r="C42" s="54">
        <v>13</v>
      </c>
      <c r="D42" s="17">
        <v>0</v>
      </c>
      <c r="E42" s="17">
        <v>66</v>
      </c>
      <c r="F42" s="17">
        <v>126</v>
      </c>
      <c r="G42" s="17">
        <v>7</v>
      </c>
      <c r="H42" s="43">
        <v>5</v>
      </c>
      <c r="I42" s="54">
        <v>14</v>
      </c>
      <c r="J42" s="17">
        <v>1</v>
      </c>
      <c r="K42" s="17">
        <v>79</v>
      </c>
      <c r="L42" s="17">
        <v>58</v>
      </c>
      <c r="M42" s="17">
        <v>11</v>
      </c>
      <c r="N42" s="43">
        <v>2</v>
      </c>
      <c r="O42" s="54">
        <v>38</v>
      </c>
      <c r="P42" s="17">
        <v>0</v>
      </c>
      <c r="Q42" s="17">
        <v>51</v>
      </c>
      <c r="R42" s="17">
        <v>16</v>
      </c>
      <c r="S42" s="17">
        <v>2</v>
      </c>
      <c r="T42" s="43">
        <v>4</v>
      </c>
      <c r="U42" s="54">
        <v>116</v>
      </c>
      <c r="V42" s="17">
        <v>0</v>
      </c>
      <c r="W42" s="17">
        <v>16</v>
      </c>
      <c r="X42" s="17">
        <v>20</v>
      </c>
      <c r="Y42" s="17">
        <v>10</v>
      </c>
      <c r="Z42" s="73">
        <v>2</v>
      </c>
    </row>
    <row r="43" spans="1:26" x14ac:dyDescent="0.2">
      <c r="A43" s="6" t="str">
        <f>VLOOKUP("&lt;Zeilentitel_6&gt;",Uebersetzungen!$B$3:$E$140,Uebersetzungen!$B$2+1,FALSE)</f>
        <v>Region Landquart</v>
      </c>
      <c r="B43" s="48">
        <v>5956</v>
      </c>
      <c r="C43" s="48">
        <v>164</v>
      </c>
      <c r="D43" s="9">
        <v>34</v>
      </c>
      <c r="E43" s="9">
        <v>613</v>
      </c>
      <c r="F43" s="9">
        <v>479</v>
      </c>
      <c r="G43" s="9">
        <v>46</v>
      </c>
      <c r="H43" s="47">
        <v>47</v>
      </c>
      <c r="I43" s="48">
        <v>204</v>
      </c>
      <c r="J43" s="9">
        <v>65</v>
      </c>
      <c r="K43" s="9">
        <v>984</v>
      </c>
      <c r="L43" s="9">
        <v>156</v>
      </c>
      <c r="M43" s="9">
        <v>22</v>
      </c>
      <c r="N43" s="47">
        <v>22</v>
      </c>
      <c r="O43" s="48">
        <v>528</v>
      </c>
      <c r="P43" s="9">
        <v>54</v>
      </c>
      <c r="Q43" s="9">
        <v>1047</v>
      </c>
      <c r="R43" s="9">
        <v>116</v>
      </c>
      <c r="S43" s="9">
        <v>51</v>
      </c>
      <c r="T43" s="47">
        <v>25</v>
      </c>
      <c r="U43" s="48">
        <v>943</v>
      </c>
      <c r="V43" s="9">
        <v>94</v>
      </c>
      <c r="W43" s="9">
        <v>123</v>
      </c>
      <c r="X43" s="9">
        <v>48</v>
      </c>
      <c r="Y43" s="9">
        <v>20</v>
      </c>
      <c r="Z43" s="72">
        <v>71</v>
      </c>
    </row>
    <row r="44" spans="1:26" x14ac:dyDescent="0.2">
      <c r="A44" s="7" t="s">
        <v>71</v>
      </c>
      <c r="B44" s="54">
        <v>814</v>
      </c>
      <c r="C44" s="54">
        <v>13</v>
      </c>
      <c r="D44" s="17">
        <v>0</v>
      </c>
      <c r="E44" s="17">
        <v>51</v>
      </c>
      <c r="F44" s="17">
        <v>81</v>
      </c>
      <c r="G44" s="17">
        <v>5</v>
      </c>
      <c r="H44" s="43">
        <v>3</v>
      </c>
      <c r="I44" s="54">
        <v>31</v>
      </c>
      <c r="J44" s="17">
        <v>2</v>
      </c>
      <c r="K44" s="17">
        <v>158</v>
      </c>
      <c r="L44" s="17">
        <v>29</v>
      </c>
      <c r="M44" s="17">
        <v>0</v>
      </c>
      <c r="N44" s="43">
        <v>0</v>
      </c>
      <c r="O44" s="54">
        <v>61</v>
      </c>
      <c r="P44" s="17">
        <v>2</v>
      </c>
      <c r="Q44" s="17">
        <v>194</v>
      </c>
      <c r="R44" s="17">
        <v>26</v>
      </c>
      <c r="S44" s="17">
        <v>4</v>
      </c>
      <c r="T44" s="43">
        <v>3</v>
      </c>
      <c r="U44" s="54">
        <v>127</v>
      </c>
      <c r="V44" s="17">
        <v>4</v>
      </c>
      <c r="W44" s="17">
        <v>16</v>
      </c>
      <c r="X44" s="17">
        <v>3</v>
      </c>
      <c r="Y44" s="17">
        <v>1</v>
      </c>
      <c r="Z44" s="73">
        <v>0</v>
      </c>
    </row>
    <row r="45" spans="1:26" x14ac:dyDescent="0.2">
      <c r="A45" s="7" t="s">
        <v>72</v>
      </c>
      <c r="B45" s="54">
        <v>810</v>
      </c>
      <c r="C45" s="54">
        <v>13</v>
      </c>
      <c r="D45" s="17">
        <v>5</v>
      </c>
      <c r="E45" s="17">
        <v>90</v>
      </c>
      <c r="F45" s="17">
        <v>103</v>
      </c>
      <c r="G45" s="17">
        <v>2</v>
      </c>
      <c r="H45" s="43">
        <v>20</v>
      </c>
      <c r="I45" s="54">
        <v>17</v>
      </c>
      <c r="J45" s="17">
        <v>0</v>
      </c>
      <c r="K45" s="17">
        <v>105</v>
      </c>
      <c r="L45" s="17">
        <v>36</v>
      </c>
      <c r="M45" s="17">
        <v>0</v>
      </c>
      <c r="N45" s="43">
        <v>8</v>
      </c>
      <c r="O45" s="54">
        <v>49</v>
      </c>
      <c r="P45" s="17">
        <v>0</v>
      </c>
      <c r="Q45" s="17">
        <v>140</v>
      </c>
      <c r="R45" s="17">
        <v>19</v>
      </c>
      <c r="S45" s="17">
        <v>1</v>
      </c>
      <c r="T45" s="43">
        <v>2</v>
      </c>
      <c r="U45" s="54">
        <v>158</v>
      </c>
      <c r="V45" s="17">
        <v>0</v>
      </c>
      <c r="W45" s="17">
        <v>24</v>
      </c>
      <c r="X45" s="17">
        <v>11</v>
      </c>
      <c r="Y45" s="17">
        <v>3</v>
      </c>
      <c r="Z45" s="73">
        <v>4</v>
      </c>
    </row>
    <row r="46" spans="1:26" x14ac:dyDescent="0.2">
      <c r="A46" s="7" t="s">
        <v>73</v>
      </c>
      <c r="B46" s="54">
        <v>831</v>
      </c>
      <c r="C46" s="54">
        <v>6</v>
      </c>
      <c r="D46" s="17">
        <v>0</v>
      </c>
      <c r="E46" s="17">
        <v>84</v>
      </c>
      <c r="F46" s="17">
        <v>30</v>
      </c>
      <c r="G46" s="17">
        <v>4</v>
      </c>
      <c r="H46" s="43">
        <v>2</v>
      </c>
      <c r="I46" s="54">
        <v>31</v>
      </c>
      <c r="J46" s="17">
        <v>1</v>
      </c>
      <c r="K46" s="17">
        <v>223</v>
      </c>
      <c r="L46" s="17">
        <v>18</v>
      </c>
      <c r="M46" s="17">
        <v>4</v>
      </c>
      <c r="N46" s="43">
        <v>2</v>
      </c>
      <c r="O46" s="54">
        <v>54</v>
      </c>
      <c r="P46" s="17">
        <v>0</v>
      </c>
      <c r="Q46" s="17">
        <v>178</v>
      </c>
      <c r="R46" s="17">
        <v>10</v>
      </c>
      <c r="S46" s="17">
        <v>11</v>
      </c>
      <c r="T46" s="43">
        <v>2</v>
      </c>
      <c r="U46" s="54">
        <v>109</v>
      </c>
      <c r="V46" s="17">
        <v>0</v>
      </c>
      <c r="W46" s="17">
        <v>26</v>
      </c>
      <c r="X46" s="17">
        <v>3</v>
      </c>
      <c r="Y46" s="17">
        <v>2</v>
      </c>
      <c r="Z46" s="73">
        <v>31</v>
      </c>
    </row>
    <row r="47" spans="1:26" x14ac:dyDescent="0.2">
      <c r="A47" s="7" t="s">
        <v>74</v>
      </c>
      <c r="B47" s="54">
        <v>246</v>
      </c>
      <c r="C47" s="54">
        <v>12</v>
      </c>
      <c r="D47" s="17">
        <v>0</v>
      </c>
      <c r="E47" s="17">
        <v>28</v>
      </c>
      <c r="F47" s="17">
        <v>31</v>
      </c>
      <c r="G47" s="17">
        <v>0</v>
      </c>
      <c r="H47" s="43">
        <v>2</v>
      </c>
      <c r="I47" s="54">
        <v>3</v>
      </c>
      <c r="J47" s="17">
        <v>0</v>
      </c>
      <c r="K47" s="17">
        <v>18</v>
      </c>
      <c r="L47" s="17">
        <v>9</v>
      </c>
      <c r="M47" s="17">
        <v>0</v>
      </c>
      <c r="N47" s="43">
        <v>0</v>
      </c>
      <c r="O47" s="54">
        <v>19</v>
      </c>
      <c r="P47" s="17">
        <v>1</v>
      </c>
      <c r="Q47" s="17">
        <v>34</v>
      </c>
      <c r="R47" s="17">
        <v>9</v>
      </c>
      <c r="S47" s="17">
        <v>1</v>
      </c>
      <c r="T47" s="43">
        <v>3</v>
      </c>
      <c r="U47" s="54">
        <v>54</v>
      </c>
      <c r="V47" s="17">
        <v>0</v>
      </c>
      <c r="W47" s="17">
        <v>3</v>
      </c>
      <c r="X47" s="17">
        <v>2</v>
      </c>
      <c r="Y47" s="17">
        <v>0</v>
      </c>
      <c r="Z47" s="73">
        <v>17</v>
      </c>
    </row>
    <row r="48" spans="1:26" x14ac:dyDescent="0.2">
      <c r="A48" s="7" t="s">
        <v>75</v>
      </c>
      <c r="B48" s="54">
        <v>279</v>
      </c>
      <c r="C48" s="54">
        <v>9</v>
      </c>
      <c r="D48" s="17">
        <v>0</v>
      </c>
      <c r="E48" s="17">
        <v>36</v>
      </c>
      <c r="F48" s="17">
        <v>35</v>
      </c>
      <c r="G48" s="17">
        <v>0</v>
      </c>
      <c r="H48" s="43">
        <v>5</v>
      </c>
      <c r="I48" s="54">
        <v>10</v>
      </c>
      <c r="J48" s="17">
        <v>0</v>
      </c>
      <c r="K48" s="17">
        <v>39</v>
      </c>
      <c r="L48" s="17">
        <v>12</v>
      </c>
      <c r="M48" s="17">
        <v>1</v>
      </c>
      <c r="N48" s="43">
        <v>2</v>
      </c>
      <c r="O48" s="54">
        <v>19</v>
      </c>
      <c r="P48" s="17">
        <v>1</v>
      </c>
      <c r="Q48" s="17">
        <v>40</v>
      </c>
      <c r="R48" s="17">
        <v>6</v>
      </c>
      <c r="S48" s="17">
        <v>1</v>
      </c>
      <c r="T48" s="43">
        <v>1</v>
      </c>
      <c r="U48" s="54">
        <v>43</v>
      </c>
      <c r="V48" s="17">
        <v>1</v>
      </c>
      <c r="W48" s="17">
        <v>9</v>
      </c>
      <c r="X48" s="17">
        <v>2</v>
      </c>
      <c r="Y48" s="17">
        <v>6</v>
      </c>
      <c r="Z48" s="73">
        <v>1</v>
      </c>
    </row>
    <row r="49" spans="1:26" x14ac:dyDescent="0.2">
      <c r="A49" s="7" t="s">
        <v>76</v>
      </c>
      <c r="B49" s="54">
        <v>762</v>
      </c>
      <c r="C49" s="54">
        <v>48</v>
      </c>
      <c r="D49" s="17">
        <v>0</v>
      </c>
      <c r="E49" s="17">
        <v>106</v>
      </c>
      <c r="F49" s="17">
        <v>81</v>
      </c>
      <c r="G49" s="17">
        <v>7</v>
      </c>
      <c r="H49" s="43">
        <v>7</v>
      </c>
      <c r="I49" s="54">
        <v>29</v>
      </c>
      <c r="J49" s="17">
        <v>0</v>
      </c>
      <c r="K49" s="17">
        <v>88</v>
      </c>
      <c r="L49" s="17">
        <v>10</v>
      </c>
      <c r="M49" s="17">
        <v>3</v>
      </c>
      <c r="N49" s="43">
        <v>1</v>
      </c>
      <c r="O49" s="54">
        <v>101</v>
      </c>
      <c r="P49" s="17">
        <v>0</v>
      </c>
      <c r="Q49" s="17">
        <v>69</v>
      </c>
      <c r="R49" s="17">
        <v>17</v>
      </c>
      <c r="S49" s="17">
        <v>12</v>
      </c>
      <c r="T49" s="43">
        <v>6</v>
      </c>
      <c r="U49" s="54">
        <v>139</v>
      </c>
      <c r="V49" s="17">
        <v>1</v>
      </c>
      <c r="W49" s="17">
        <v>14</v>
      </c>
      <c r="X49" s="17">
        <v>11</v>
      </c>
      <c r="Y49" s="17">
        <v>1</v>
      </c>
      <c r="Z49" s="73">
        <v>11</v>
      </c>
    </row>
    <row r="50" spans="1:26" x14ac:dyDescent="0.2">
      <c r="A50" s="7" t="s">
        <v>77</v>
      </c>
      <c r="B50" s="54">
        <v>626</v>
      </c>
      <c r="C50" s="54">
        <v>25</v>
      </c>
      <c r="D50" s="17">
        <v>0</v>
      </c>
      <c r="E50" s="17">
        <v>84</v>
      </c>
      <c r="F50" s="17">
        <v>49</v>
      </c>
      <c r="G50" s="17">
        <v>18</v>
      </c>
      <c r="H50" s="43">
        <v>3</v>
      </c>
      <c r="I50" s="54">
        <v>12</v>
      </c>
      <c r="J50" s="17">
        <v>0</v>
      </c>
      <c r="K50" s="17">
        <v>111</v>
      </c>
      <c r="L50" s="17">
        <v>17</v>
      </c>
      <c r="M50" s="17">
        <v>5</v>
      </c>
      <c r="N50" s="43">
        <v>6</v>
      </c>
      <c r="O50" s="54">
        <v>44</v>
      </c>
      <c r="P50" s="17">
        <v>0</v>
      </c>
      <c r="Q50" s="17">
        <v>102</v>
      </c>
      <c r="R50" s="17">
        <v>14</v>
      </c>
      <c r="S50" s="17">
        <v>4</v>
      </c>
      <c r="T50" s="43">
        <v>3</v>
      </c>
      <c r="U50" s="54">
        <v>101</v>
      </c>
      <c r="V50" s="17">
        <v>0</v>
      </c>
      <c r="W50" s="17">
        <v>22</v>
      </c>
      <c r="X50" s="17">
        <v>2</v>
      </c>
      <c r="Y50" s="17">
        <v>1</v>
      </c>
      <c r="Z50" s="73">
        <v>3</v>
      </c>
    </row>
    <row r="51" spans="1:26" x14ac:dyDescent="0.2">
      <c r="A51" s="7" t="s">
        <v>78</v>
      </c>
      <c r="B51" s="54">
        <v>1588</v>
      </c>
      <c r="C51" s="54">
        <v>38</v>
      </c>
      <c r="D51" s="17">
        <v>29</v>
      </c>
      <c r="E51" s="17">
        <v>134</v>
      </c>
      <c r="F51" s="17">
        <v>69</v>
      </c>
      <c r="G51" s="17">
        <v>10</v>
      </c>
      <c r="H51" s="43">
        <v>5</v>
      </c>
      <c r="I51" s="54">
        <v>71</v>
      </c>
      <c r="J51" s="17">
        <v>62</v>
      </c>
      <c r="K51" s="17">
        <v>242</v>
      </c>
      <c r="L51" s="17">
        <v>25</v>
      </c>
      <c r="M51" s="17">
        <v>9</v>
      </c>
      <c r="N51" s="43">
        <v>3</v>
      </c>
      <c r="O51" s="54">
        <v>181</v>
      </c>
      <c r="P51" s="17">
        <v>50</v>
      </c>
      <c r="Q51" s="17">
        <v>290</v>
      </c>
      <c r="R51" s="17">
        <v>15</v>
      </c>
      <c r="S51" s="17">
        <v>17</v>
      </c>
      <c r="T51" s="43">
        <v>5</v>
      </c>
      <c r="U51" s="54">
        <v>212</v>
      </c>
      <c r="V51" s="17">
        <v>88</v>
      </c>
      <c r="W51" s="17">
        <v>9</v>
      </c>
      <c r="X51" s="17">
        <v>14</v>
      </c>
      <c r="Y51" s="17">
        <v>6</v>
      </c>
      <c r="Z51" s="73">
        <v>4</v>
      </c>
    </row>
    <row r="52" spans="1:26" x14ac:dyDescent="0.2">
      <c r="A52" s="6" t="str">
        <f>VLOOKUP("&lt;Zeilentitel_7&gt;",Uebersetzungen!$B$3:$E$140,Uebersetzungen!$B$2+1,FALSE)</f>
        <v>Region Maloja</v>
      </c>
      <c r="B52" s="48">
        <v>6109</v>
      </c>
      <c r="C52" s="48">
        <v>87</v>
      </c>
      <c r="D52" s="9">
        <v>5</v>
      </c>
      <c r="E52" s="9">
        <v>973</v>
      </c>
      <c r="F52" s="9">
        <v>591</v>
      </c>
      <c r="G52" s="9">
        <v>285</v>
      </c>
      <c r="H52" s="47">
        <v>132</v>
      </c>
      <c r="I52" s="48">
        <v>87</v>
      </c>
      <c r="J52" s="9">
        <v>3</v>
      </c>
      <c r="K52" s="9">
        <v>1434</v>
      </c>
      <c r="L52" s="9">
        <v>124</v>
      </c>
      <c r="M52" s="9">
        <v>154</v>
      </c>
      <c r="N52" s="47">
        <v>41</v>
      </c>
      <c r="O52" s="48">
        <v>80</v>
      </c>
      <c r="P52" s="9">
        <v>1</v>
      </c>
      <c r="Q52" s="9">
        <v>809</v>
      </c>
      <c r="R52" s="9">
        <v>119</v>
      </c>
      <c r="S52" s="9">
        <v>192</v>
      </c>
      <c r="T52" s="47">
        <v>21</v>
      </c>
      <c r="U52" s="48">
        <v>389</v>
      </c>
      <c r="V52" s="9">
        <v>2</v>
      </c>
      <c r="W52" s="9">
        <v>473</v>
      </c>
      <c r="X52" s="9">
        <v>39</v>
      </c>
      <c r="Y52" s="9">
        <v>36</v>
      </c>
      <c r="Z52" s="72">
        <v>32</v>
      </c>
    </row>
    <row r="53" spans="1:26" x14ac:dyDescent="0.2">
      <c r="A53" s="7" t="s">
        <v>42</v>
      </c>
      <c r="B53" s="54">
        <v>213</v>
      </c>
      <c r="C53" s="54">
        <v>1</v>
      </c>
      <c r="D53" s="17">
        <v>0</v>
      </c>
      <c r="E53" s="17">
        <v>45</v>
      </c>
      <c r="F53" s="17">
        <v>14</v>
      </c>
      <c r="G53" s="17">
        <v>5</v>
      </c>
      <c r="H53" s="43">
        <v>0</v>
      </c>
      <c r="I53" s="54">
        <v>0</v>
      </c>
      <c r="J53" s="17">
        <v>0</v>
      </c>
      <c r="K53" s="17">
        <v>41</v>
      </c>
      <c r="L53" s="17">
        <v>1</v>
      </c>
      <c r="M53" s="17">
        <v>3</v>
      </c>
      <c r="N53" s="43">
        <v>0</v>
      </c>
      <c r="O53" s="54">
        <v>4</v>
      </c>
      <c r="P53" s="17">
        <v>0</v>
      </c>
      <c r="Q53" s="17">
        <v>45</v>
      </c>
      <c r="R53" s="17">
        <v>14</v>
      </c>
      <c r="S53" s="17">
        <v>3</v>
      </c>
      <c r="T53" s="43">
        <v>0</v>
      </c>
      <c r="U53" s="54">
        <v>20</v>
      </c>
      <c r="V53" s="17">
        <v>0</v>
      </c>
      <c r="W53" s="17">
        <v>15</v>
      </c>
      <c r="X53" s="17">
        <v>1</v>
      </c>
      <c r="Y53" s="17">
        <v>1</v>
      </c>
      <c r="Z53" s="73">
        <v>0</v>
      </c>
    </row>
    <row r="54" spans="1:26" x14ac:dyDescent="0.2">
      <c r="A54" s="7" t="s">
        <v>43</v>
      </c>
      <c r="B54" s="54">
        <v>486</v>
      </c>
      <c r="C54" s="54">
        <v>3</v>
      </c>
      <c r="D54" s="17">
        <v>1</v>
      </c>
      <c r="E54" s="17">
        <v>102</v>
      </c>
      <c r="F54" s="17">
        <v>3</v>
      </c>
      <c r="G54" s="17">
        <v>7</v>
      </c>
      <c r="H54" s="43">
        <v>2</v>
      </c>
      <c r="I54" s="54">
        <v>4</v>
      </c>
      <c r="J54" s="17">
        <v>0</v>
      </c>
      <c r="K54" s="17">
        <v>147</v>
      </c>
      <c r="L54" s="17">
        <v>2</v>
      </c>
      <c r="M54" s="17">
        <v>7</v>
      </c>
      <c r="N54" s="43">
        <v>1</v>
      </c>
      <c r="O54" s="54">
        <v>8</v>
      </c>
      <c r="P54" s="17">
        <v>0</v>
      </c>
      <c r="Q54" s="17">
        <v>78</v>
      </c>
      <c r="R54" s="17">
        <v>3</v>
      </c>
      <c r="S54" s="17">
        <v>13</v>
      </c>
      <c r="T54" s="43">
        <v>8</v>
      </c>
      <c r="U54" s="54">
        <v>22</v>
      </c>
      <c r="V54" s="17">
        <v>0</v>
      </c>
      <c r="W54" s="17">
        <v>66</v>
      </c>
      <c r="X54" s="17">
        <v>2</v>
      </c>
      <c r="Y54" s="17">
        <v>2</v>
      </c>
      <c r="Z54" s="73">
        <v>5</v>
      </c>
    </row>
    <row r="55" spans="1:26" x14ac:dyDescent="0.2">
      <c r="A55" s="7" t="s">
        <v>44</v>
      </c>
      <c r="B55" s="54">
        <v>111</v>
      </c>
      <c r="C55" s="54">
        <v>1</v>
      </c>
      <c r="D55" s="17">
        <v>0</v>
      </c>
      <c r="E55" s="17">
        <v>15</v>
      </c>
      <c r="F55" s="17">
        <v>3</v>
      </c>
      <c r="G55" s="17">
        <v>2</v>
      </c>
      <c r="H55" s="43">
        <v>0</v>
      </c>
      <c r="I55" s="54">
        <v>0</v>
      </c>
      <c r="J55" s="17">
        <v>0</v>
      </c>
      <c r="K55" s="17">
        <v>17</v>
      </c>
      <c r="L55" s="17">
        <v>2</v>
      </c>
      <c r="M55" s="17">
        <v>1</v>
      </c>
      <c r="N55" s="43">
        <v>0</v>
      </c>
      <c r="O55" s="54">
        <v>3</v>
      </c>
      <c r="P55" s="17">
        <v>0</v>
      </c>
      <c r="Q55" s="17">
        <v>42</v>
      </c>
      <c r="R55" s="17">
        <v>5</v>
      </c>
      <c r="S55" s="17">
        <v>1</v>
      </c>
      <c r="T55" s="43">
        <v>0</v>
      </c>
      <c r="U55" s="54">
        <v>3</v>
      </c>
      <c r="V55" s="17">
        <v>0</v>
      </c>
      <c r="W55" s="17">
        <v>15</v>
      </c>
      <c r="X55" s="17">
        <v>1</v>
      </c>
      <c r="Y55" s="17">
        <v>0</v>
      </c>
      <c r="Z55" s="73">
        <v>0</v>
      </c>
    </row>
    <row r="56" spans="1:26" x14ac:dyDescent="0.2">
      <c r="A56" s="7" t="s">
        <v>45</v>
      </c>
      <c r="B56" s="54">
        <v>536</v>
      </c>
      <c r="C56" s="54">
        <v>9</v>
      </c>
      <c r="D56" s="17">
        <v>1</v>
      </c>
      <c r="E56" s="17">
        <v>101</v>
      </c>
      <c r="F56" s="17">
        <v>12</v>
      </c>
      <c r="G56" s="17">
        <v>4</v>
      </c>
      <c r="H56" s="43">
        <v>0</v>
      </c>
      <c r="I56" s="54">
        <v>15</v>
      </c>
      <c r="J56" s="17">
        <v>0</v>
      </c>
      <c r="K56" s="17">
        <v>155</v>
      </c>
      <c r="L56" s="17">
        <v>3</v>
      </c>
      <c r="M56" s="17">
        <v>3</v>
      </c>
      <c r="N56" s="43">
        <v>0</v>
      </c>
      <c r="O56" s="54">
        <v>10</v>
      </c>
      <c r="P56" s="17">
        <v>0</v>
      </c>
      <c r="Q56" s="17">
        <v>112</v>
      </c>
      <c r="R56" s="17">
        <v>3</v>
      </c>
      <c r="S56" s="17">
        <v>4</v>
      </c>
      <c r="T56" s="43">
        <v>0</v>
      </c>
      <c r="U56" s="54">
        <v>57</v>
      </c>
      <c r="V56" s="17">
        <v>0</v>
      </c>
      <c r="W56" s="17">
        <v>42</v>
      </c>
      <c r="X56" s="17">
        <v>1</v>
      </c>
      <c r="Y56" s="17">
        <v>3</v>
      </c>
      <c r="Z56" s="73">
        <v>1</v>
      </c>
    </row>
    <row r="57" spans="1:26" x14ac:dyDescent="0.2">
      <c r="A57" s="7" t="s">
        <v>94</v>
      </c>
      <c r="B57" s="54">
        <v>342</v>
      </c>
      <c r="C57" s="54">
        <v>10</v>
      </c>
      <c r="D57" s="17">
        <v>0</v>
      </c>
      <c r="E57" s="17">
        <v>42</v>
      </c>
      <c r="F57" s="17">
        <v>7</v>
      </c>
      <c r="G57" s="17">
        <v>0</v>
      </c>
      <c r="H57" s="43">
        <v>1</v>
      </c>
      <c r="I57" s="54">
        <v>7</v>
      </c>
      <c r="J57" s="17">
        <v>0</v>
      </c>
      <c r="K57" s="17">
        <v>100</v>
      </c>
      <c r="L57" s="17">
        <v>6</v>
      </c>
      <c r="M57" s="17">
        <v>5</v>
      </c>
      <c r="N57" s="43">
        <v>7</v>
      </c>
      <c r="O57" s="54">
        <v>6</v>
      </c>
      <c r="P57" s="17">
        <v>0</v>
      </c>
      <c r="Q57" s="17">
        <v>54</v>
      </c>
      <c r="R57" s="17">
        <v>11</v>
      </c>
      <c r="S57" s="17">
        <v>15</v>
      </c>
      <c r="T57" s="43">
        <v>2</v>
      </c>
      <c r="U57" s="54">
        <v>44</v>
      </c>
      <c r="V57" s="17">
        <v>0</v>
      </c>
      <c r="W57" s="17">
        <v>23</v>
      </c>
      <c r="X57" s="17">
        <v>1</v>
      </c>
      <c r="Y57" s="17">
        <v>0</v>
      </c>
      <c r="Z57" s="73">
        <v>1</v>
      </c>
    </row>
    <row r="58" spans="1:26" x14ac:dyDescent="0.2">
      <c r="A58" s="7" t="s">
        <v>46</v>
      </c>
      <c r="B58" s="54">
        <v>605</v>
      </c>
      <c r="C58" s="54">
        <v>11</v>
      </c>
      <c r="D58" s="17">
        <v>0</v>
      </c>
      <c r="E58" s="17">
        <v>102</v>
      </c>
      <c r="F58" s="17">
        <v>12</v>
      </c>
      <c r="G58" s="17">
        <v>6</v>
      </c>
      <c r="H58" s="43">
        <v>17</v>
      </c>
      <c r="I58" s="54">
        <v>17</v>
      </c>
      <c r="J58" s="17">
        <v>0</v>
      </c>
      <c r="K58" s="17">
        <v>173</v>
      </c>
      <c r="L58" s="17">
        <v>12</v>
      </c>
      <c r="M58" s="17">
        <v>8</v>
      </c>
      <c r="N58" s="43">
        <v>7</v>
      </c>
      <c r="O58" s="54">
        <v>16</v>
      </c>
      <c r="P58" s="17">
        <v>0</v>
      </c>
      <c r="Q58" s="17">
        <v>79</v>
      </c>
      <c r="R58" s="17">
        <v>11</v>
      </c>
      <c r="S58" s="17">
        <v>16</v>
      </c>
      <c r="T58" s="43">
        <v>5</v>
      </c>
      <c r="U58" s="54">
        <v>54</v>
      </c>
      <c r="V58" s="17">
        <v>0</v>
      </c>
      <c r="W58" s="17">
        <v>44</v>
      </c>
      <c r="X58" s="17">
        <v>9</v>
      </c>
      <c r="Y58" s="17">
        <v>0</v>
      </c>
      <c r="Z58" s="73">
        <v>6</v>
      </c>
    </row>
    <row r="59" spans="1:26" x14ac:dyDescent="0.2">
      <c r="A59" s="7" t="s">
        <v>96</v>
      </c>
      <c r="B59" s="54">
        <v>931</v>
      </c>
      <c r="C59" s="54">
        <v>2</v>
      </c>
      <c r="D59" s="17">
        <v>0</v>
      </c>
      <c r="E59" s="17">
        <v>227</v>
      </c>
      <c r="F59" s="17">
        <v>0</v>
      </c>
      <c r="G59" s="17">
        <v>0</v>
      </c>
      <c r="H59" s="43">
        <v>1</v>
      </c>
      <c r="I59" s="54">
        <v>6</v>
      </c>
      <c r="J59" s="17">
        <v>0</v>
      </c>
      <c r="K59" s="17">
        <v>344</v>
      </c>
      <c r="L59" s="17">
        <v>1</v>
      </c>
      <c r="M59" s="17">
        <v>0</v>
      </c>
      <c r="N59" s="43">
        <v>1</v>
      </c>
      <c r="O59" s="54">
        <v>2</v>
      </c>
      <c r="P59" s="17">
        <v>0</v>
      </c>
      <c r="Q59" s="17">
        <v>155</v>
      </c>
      <c r="R59" s="17">
        <v>0</v>
      </c>
      <c r="S59" s="17">
        <v>1</v>
      </c>
      <c r="T59" s="43">
        <v>0</v>
      </c>
      <c r="U59" s="54">
        <v>33</v>
      </c>
      <c r="V59" s="17">
        <v>1</v>
      </c>
      <c r="W59" s="17">
        <v>149</v>
      </c>
      <c r="X59" s="17">
        <v>3</v>
      </c>
      <c r="Y59" s="17">
        <v>0</v>
      </c>
      <c r="Z59" s="73">
        <v>5</v>
      </c>
    </row>
    <row r="60" spans="1:26" x14ac:dyDescent="0.2">
      <c r="A60" s="7" t="s">
        <v>47</v>
      </c>
      <c r="B60" s="54">
        <v>317</v>
      </c>
      <c r="C60" s="54">
        <v>7</v>
      </c>
      <c r="D60" s="17">
        <v>0</v>
      </c>
      <c r="E60" s="17">
        <v>65</v>
      </c>
      <c r="F60" s="17">
        <v>51</v>
      </c>
      <c r="G60" s="17">
        <v>4</v>
      </c>
      <c r="H60" s="43">
        <v>26</v>
      </c>
      <c r="I60" s="54">
        <v>3</v>
      </c>
      <c r="J60" s="17">
        <v>1</v>
      </c>
      <c r="K60" s="17">
        <v>27</v>
      </c>
      <c r="L60" s="17">
        <v>14</v>
      </c>
      <c r="M60" s="17">
        <v>5</v>
      </c>
      <c r="N60" s="43">
        <v>15</v>
      </c>
      <c r="O60" s="54">
        <v>4</v>
      </c>
      <c r="P60" s="17">
        <v>0</v>
      </c>
      <c r="Q60" s="17">
        <v>27</v>
      </c>
      <c r="R60" s="17">
        <v>16</v>
      </c>
      <c r="S60" s="17">
        <v>3</v>
      </c>
      <c r="T60" s="43">
        <v>2</v>
      </c>
      <c r="U60" s="54">
        <v>23</v>
      </c>
      <c r="V60" s="17">
        <v>0</v>
      </c>
      <c r="W60" s="17">
        <v>10</v>
      </c>
      <c r="X60" s="17">
        <v>8</v>
      </c>
      <c r="Y60" s="17">
        <v>2</v>
      </c>
      <c r="Z60" s="73">
        <v>4</v>
      </c>
    </row>
    <row r="61" spans="1:26" x14ac:dyDescent="0.2">
      <c r="A61" s="7" t="s">
        <v>97</v>
      </c>
      <c r="B61" s="54">
        <v>346</v>
      </c>
      <c r="C61" s="54">
        <v>10</v>
      </c>
      <c r="D61" s="17">
        <v>0</v>
      </c>
      <c r="E61" s="17">
        <v>76</v>
      </c>
      <c r="F61" s="17">
        <v>63</v>
      </c>
      <c r="G61" s="17">
        <v>6</v>
      </c>
      <c r="H61" s="43">
        <v>0</v>
      </c>
      <c r="I61" s="54">
        <v>4</v>
      </c>
      <c r="J61" s="17">
        <v>0</v>
      </c>
      <c r="K61" s="17">
        <v>79</v>
      </c>
      <c r="L61" s="17">
        <v>15</v>
      </c>
      <c r="M61" s="17">
        <v>2</v>
      </c>
      <c r="N61" s="43">
        <v>0</v>
      </c>
      <c r="O61" s="54">
        <v>2</v>
      </c>
      <c r="P61" s="17">
        <v>1</v>
      </c>
      <c r="Q61" s="17">
        <v>49</v>
      </c>
      <c r="R61" s="17">
        <v>2</v>
      </c>
      <c r="S61" s="17">
        <v>2</v>
      </c>
      <c r="T61" s="43">
        <v>0</v>
      </c>
      <c r="U61" s="54">
        <v>21</v>
      </c>
      <c r="V61" s="17">
        <v>0</v>
      </c>
      <c r="W61" s="17">
        <v>14</v>
      </c>
      <c r="X61" s="17">
        <v>0</v>
      </c>
      <c r="Y61" s="17">
        <v>0</v>
      </c>
      <c r="Z61" s="73">
        <v>0</v>
      </c>
    </row>
    <row r="62" spans="1:26" x14ac:dyDescent="0.2">
      <c r="A62" s="7" t="s">
        <v>48</v>
      </c>
      <c r="B62" s="54">
        <v>417</v>
      </c>
      <c r="C62" s="54">
        <v>4</v>
      </c>
      <c r="D62" s="17">
        <v>0</v>
      </c>
      <c r="E62" s="17">
        <v>47</v>
      </c>
      <c r="F62" s="17">
        <v>2</v>
      </c>
      <c r="G62" s="17">
        <v>3</v>
      </c>
      <c r="H62" s="43">
        <v>0</v>
      </c>
      <c r="I62" s="54">
        <v>4</v>
      </c>
      <c r="J62" s="17">
        <v>0</v>
      </c>
      <c r="K62" s="17">
        <v>164</v>
      </c>
      <c r="L62" s="17">
        <v>7</v>
      </c>
      <c r="M62" s="17">
        <v>5</v>
      </c>
      <c r="N62" s="43">
        <v>0</v>
      </c>
      <c r="O62" s="54">
        <v>7</v>
      </c>
      <c r="P62" s="17">
        <v>0</v>
      </c>
      <c r="Q62" s="17">
        <v>93</v>
      </c>
      <c r="R62" s="17">
        <v>2</v>
      </c>
      <c r="S62" s="17">
        <v>3</v>
      </c>
      <c r="T62" s="43">
        <v>0</v>
      </c>
      <c r="U62" s="54">
        <v>19</v>
      </c>
      <c r="V62" s="17">
        <v>0</v>
      </c>
      <c r="W62" s="17">
        <v>50</v>
      </c>
      <c r="X62" s="17">
        <v>4</v>
      </c>
      <c r="Y62" s="17">
        <v>1</v>
      </c>
      <c r="Z62" s="73">
        <v>2</v>
      </c>
    </row>
    <row r="63" spans="1:26" x14ac:dyDescent="0.2">
      <c r="A63" s="7" t="s">
        <v>49</v>
      </c>
      <c r="B63" s="54">
        <v>416</v>
      </c>
      <c r="C63" s="54">
        <v>11</v>
      </c>
      <c r="D63" s="17">
        <v>0</v>
      </c>
      <c r="E63" s="17">
        <v>114</v>
      </c>
      <c r="F63" s="17">
        <v>9</v>
      </c>
      <c r="G63" s="17">
        <v>14</v>
      </c>
      <c r="H63" s="43">
        <v>5</v>
      </c>
      <c r="I63" s="54">
        <v>12</v>
      </c>
      <c r="J63" s="17">
        <v>0</v>
      </c>
      <c r="K63" s="17">
        <v>74</v>
      </c>
      <c r="L63" s="17">
        <v>7</v>
      </c>
      <c r="M63" s="17">
        <v>5</v>
      </c>
      <c r="N63" s="43">
        <v>2</v>
      </c>
      <c r="O63" s="54">
        <v>7</v>
      </c>
      <c r="P63" s="17">
        <v>0</v>
      </c>
      <c r="Q63" s="17">
        <v>67</v>
      </c>
      <c r="R63" s="17">
        <v>4</v>
      </c>
      <c r="S63" s="17">
        <v>4</v>
      </c>
      <c r="T63" s="43">
        <v>3</v>
      </c>
      <c r="U63" s="54">
        <v>34</v>
      </c>
      <c r="V63" s="17">
        <v>1</v>
      </c>
      <c r="W63" s="17">
        <v>36</v>
      </c>
      <c r="X63" s="17">
        <v>1</v>
      </c>
      <c r="Y63" s="17">
        <v>0</v>
      </c>
      <c r="Z63" s="73">
        <v>6</v>
      </c>
    </row>
    <row r="64" spans="1:26" x14ac:dyDescent="0.2">
      <c r="A64" s="7" t="s">
        <v>98</v>
      </c>
      <c r="B64" s="54">
        <v>1389</v>
      </c>
      <c r="C64" s="54">
        <v>18</v>
      </c>
      <c r="D64" s="17">
        <v>3</v>
      </c>
      <c r="E64" s="17">
        <v>37</v>
      </c>
      <c r="F64" s="17">
        <v>415</v>
      </c>
      <c r="G64" s="17">
        <v>234</v>
      </c>
      <c r="H64" s="43">
        <v>80</v>
      </c>
      <c r="I64" s="54">
        <v>15</v>
      </c>
      <c r="J64" s="17">
        <v>2</v>
      </c>
      <c r="K64" s="17">
        <v>113</v>
      </c>
      <c r="L64" s="17">
        <v>54</v>
      </c>
      <c r="M64" s="17">
        <v>110</v>
      </c>
      <c r="N64" s="43">
        <v>8</v>
      </c>
      <c r="O64" s="54">
        <v>11</v>
      </c>
      <c r="P64" s="17">
        <v>0</v>
      </c>
      <c r="Q64" s="17">
        <v>8</v>
      </c>
      <c r="R64" s="17">
        <v>48</v>
      </c>
      <c r="S64" s="17">
        <v>127</v>
      </c>
      <c r="T64" s="43">
        <v>1</v>
      </c>
      <c r="U64" s="54">
        <v>59</v>
      </c>
      <c r="V64" s="17">
        <v>0</v>
      </c>
      <c r="W64" s="17">
        <v>9</v>
      </c>
      <c r="X64" s="17">
        <v>8</v>
      </c>
      <c r="Y64" s="17">
        <v>27</v>
      </c>
      <c r="Z64" s="73">
        <v>2</v>
      </c>
    </row>
    <row r="65" spans="1:26" x14ac:dyDescent="0.2">
      <c r="A65" s="6" t="str">
        <f>VLOOKUP("&lt;Zeilentitel_8&gt;",Uebersetzungen!$B$3:$E$140,Uebersetzungen!$B$2+1,FALSE)</f>
        <v>Region Moesa</v>
      </c>
      <c r="B65" s="48">
        <v>5827</v>
      </c>
      <c r="C65" s="48">
        <v>80</v>
      </c>
      <c r="D65" s="9">
        <v>10</v>
      </c>
      <c r="E65" s="9">
        <v>250</v>
      </c>
      <c r="F65" s="9">
        <v>1156</v>
      </c>
      <c r="G65" s="9">
        <v>937</v>
      </c>
      <c r="H65" s="47">
        <v>164</v>
      </c>
      <c r="I65" s="48">
        <v>53</v>
      </c>
      <c r="J65" s="9">
        <v>9</v>
      </c>
      <c r="K65" s="9">
        <v>451</v>
      </c>
      <c r="L65" s="9">
        <v>382</v>
      </c>
      <c r="M65" s="9">
        <v>604</v>
      </c>
      <c r="N65" s="47">
        <v>24</v>
      </c>
      <c r="O65" s="48">
        <v>79</v>
      </c>
      <c r="P65" s="9">
        <v>8</v>
      </c>
      <c r="Q65" s="9">
        <v>132</v>
      </c>
      <c r="R65" s="9">
        <v>257</v>
      </c>
      <c r="S65" s="9">
        <v>547</v>
      </c>
      <c r="T65" s="47">
        <v>14</v>
      </c>
      <c r="U65" s="48">
        <v>362</v>
      </c>
      <c r="V65" s="9">
        <v>2</v>
      </c>
      <c r="W65" s="9">
        <v>59</v>
      </c>
      <c r="X65" s="9">
        <v>46</v>
      </c>
      <c r="Y65" s="9">
        <v>183</v>
      </c>
      <c r="Z65" s="72">
        <v>18</v>
      </c>
    </row>
    <row r="66" spans="1:26" x14ac:dyDescent="0.2">
      <c r="A66" s="7" t="s">
        <v>50</v>
      </c>
      <c r="B66" s="54">
        <v>191</v>
      </c>
      <c r="C66" s="54">
        <v>0</v>
      </c>
      <c r="D66" s="17">
        <v>0</v>
      </c>
      <c r="E66" s="17">
        <v>2</v>
      </c>
      <c r="F66" s="17">
        <v>93</v>
      </c>
      <c r="G66" s="17">
        <v>16</v>
      </c>
      <c r="H66" s="43">
        <v>11</v>
      </c>
      <c r="I66" s="54">
        <v>0</v>
      </c>
      <c r="J66" s="17">
        <v>0</v>
      </c>
      <c r="K66" s="17">
        <v>3</v>
      </c>
      <c r="L66" s="17">
        <v>24</v>
      </c>
      <c r="M66" s="17">
        <v>1</v>
      </c>
      <c r="N66" s="43">
        <v>6</v>
      </c>
      <c r="O66" s="54">
        <v>0</v>
      </c>
      <c r="P66" s="17">
        <v>0</v>
      </c>
      <c r="Q66" s="17">
        <v>1</v>
      </c>
      <c r="R66" s="17">
        <v>18</v>
      </c>
      <c r="S66" s="17">
        <v>6</v>
      </c>
      <c r="T66" s="43">
        <v>1</v>
      </c>
      <c r="U66" s="54">
        <v>1</v>
      </c>
      <c r="V66" s="17">
        <v>0</v>
      </c>
      <c r="W66" s="17">
        <v>2</v>
      </c>
      <c r="X66" s="17">
        <v>1</v>
      </c>
      <c r="Y66" s="17">
        <v>4</v>
      </c>
      <c r="Z66" s="73">
        <v>1</v>
      </c>
    </row>
    <row r="67" spans="1:26" x14ac:dyDescent="0.2">
      <c r="A67" s="7" t="s">
        <v>51</v>
      </c>
      <c r="B67" s="54">
        <v>191</v>
      </c>
      <c r="C67" s="54">
        <v>1</v>
      </c>
      <c r="D67" s="17">
        <v>0</v>
      </c>
      <c r="E67" s="17">
        <v>7</v>
      </c>
      <c r="F67" s="17">
        <v>21</v>
      </c>
      <c r="G67" s="17">
        <v>35</v>
      </c>
      <c r="H67" s="43">
        <v>2</v>
      </c>
      <c r="I67" s="54">
        <v>1</v>
      </c>
      <c r="J67" s="17">
        <v>0</v>
      </c>
      <c r="K67" s="17">
        <v>31</v>
      </c>
      <c r="L67" s="17">
        <v>17</v>
      </c>
      <c r="M67" s="17">
        <v>25</v>
      </c>
      <c r="N67" s="43">
        <v>0</v>
      </c>
      <c r="O67" s="54">
        <v>2</v>
      </c>
      <c r="P67" s="17">
        <v>0</v>
      </c>
      <c r="Q67" s="17">
        <v>2</v>
      </c>
      <c r="R67" s="17">
        <v>5</v>
      </c>
      <c r="S67" s="17">
        <v>30</v>
      </c>
      <c r="T67" s="43">
        <v>0</v>
      </c>
      <c r="U67" s="54">
        <v>2</v>
      </c>
      <c r="V67" s="17">
        <v>0</v>
      </c>
      <c r="W67" s="17">
        <v>0</v>
      </c>
      <c r="X67" s="17">
        <v>2</v>
      </c>
      <c r="Y67" s="17">
        <v>7</v>
      </c>
      <c r="Z67" s="73">
        <v>1</v>
      </c>
    </row>
    <row r="68" spans="1:26" x14ac:dyDescent="0.2">
      <c r="A68" s="7" t="s">
        <v>52</v>
      </c>
      <c r="B68" s="54">
        <v>324</v>
      </c>
      <c r="C68" s="54">
        <v>8</v>
      </c>
      <c r="D68" s="17">
        <v>0</v>
      </c>
      <c r="E68" s="17">
        <v>14</v>
      </c>
      <c r="F68" s="17">
        <v>119</v>
      </c>
      <c r="G68" s="17">
        <v>62</v>
      </c>
      <c r="H68" s="43">
        <v>3</v>
      </c>
      <c r="I68" s="54">
        <v>3</v>
      </c>
      <c r="J68" s="17">
        <v>0</v>
      </c>
      <c r="K68" s="17">
        <v>8</v>
      </c>
      <c r="L68" s="17">
        <v>16</v>
      </c>
      <c r="M68" s="17">
        <v>17</v>
      </c>
      <c r="N68" s="43">
        <v>1</v>
      </c>
      <c r="O68" s="54">
        <v>1</v>
      </c>
      <c r="P68" s="17">
        <v>0</v>
      </c>
      <c r="Q68" s="17">
        <v>1</v>
      </c>
      <c r="R68" s="17">
        <v>49</v>
      </c>
      <c r="S68" s="17">
        <v>8</v>
      </c>
      <c r="T68" s="43">
        <v>2</v>
      </c>
      <c r="U68" s="54">
        <v>5</v>
      </c>
      <c r="V68" s="17">
        <v>0</v>
      </c>
      <c r="W68" s="17">
        <v>1</v>
      </c>
      <c r="X68" s="17">
        <v>4</v>
      </c>
      <c r="Y68" s="17">
        <v>2</v>
      </c>
      <c r="Z68" s="73">
        <v>0</v>
      </c>
    </row>
    <row r="69" spans="1:26" x14ac:dyDescent="0.2">
      <c r="A69" s="7" t="s">
        <v>53</v>
      </c>
      <c r="B69" s="54">
        <v>226</v>
      </c>
      <c r="C69" s="54">
        <v>1</v>
      </c>
      <c r="D69" s="17">
        <v>2</v>
      </c>
      <c r="E69" s="17">
        <v>6</v>
      </c>
      <c r="F69" s="17">
        <v>70</v>
      </c>
      <c r="G69" s="17">
        <v>26</v>
      </c>
      <c r="H69" s="43">
        <v>1</v>
      </c>
      <c r="I69" s="54">
        <v>1</v>
      </c>
      <c r="J69" s="17">
        <v>5</v>
      </c>
      <c r="K69" s="17">
        <v>13</v>
      </c>
      <c r="L69" s="17">
        <v>33</v>
      </c>
      <c r="M69" s="17">
        <v>9</v>
      </c>
      <c r="N69" s="43">
        <v>1</v>
      </c>
      <c r="O69" s="54">
        <v>0</v>
      </c>
      <c r="P69" s="17">
        <v>3</v>
      </c>
      <c r="Q69" s="17">
        <v>4</v>
      </c>
      <c r="R69" s="17">
        <v>28</v>
      </c>
      <c r="S69" s="17">
        <v>13</v>
      </c>
      <c r="T69" s="43">
        <v>0</v>
      </c>
      <c r="U69" s="54">
        <v>5</v>
      </c>
      <c r="V69" s="17">
        <v>0</v>
      </c>
      <c r="W69" s="17">
        <v>4</v>
      </c>
      <c r="X69" s="17">
        <v>0</v>
      </c>
      <c r="Y69" s="17">
        <v>1</v>
      </c>
      <c r="Z69" s="73">
        <v>0</v>
      </c>
    </row>
    <row r="70" spans="1:26" x14ac:dyDescent="0.2">
      <c r="A70" s="7" t="s">
        <v>54</v>
      </c>
      <c r="B70" s="54">
        <v>379</v>
      </c>
      <c r="C70" s="54">
        <v>4</v>
      </c>
      <c r="D70" s="17">
        <v>0</v>
      </c>
      <c r="E70" s="17">
        <v>12</v>
      </c>
      <c r="F70" s="17">
        <v>26</v>
      </c>
      <c r="G70" s="17">
        <v>53</v>
      </c>
      <c r="H70" s="43">
        <v>0</v>
      </c>
      <c r="I70" s="54">
        <v>3</v>
      </c>
      <c r="J70" s="17">
        <v>0</v>
      </c>
      <c r="K70" s="17">
        <v>18</v>
      </c>
      <c r="L70" s="17">
        <v>27</v>
      </c>
      <c r="M70" s="17">
        <v>72</v>
      </c>
      <c r="N70" s="43">
        <v>1</v>
      </c>
      <c r="O70" s="54">
        <v>2</v>
      </c>
      <c r="P70" s="17">
        <v>0</v>
      </c>
      <c r="Q70" s="17">
        <v>4</v>
      </c>
      <c r="R70" s="17">
        <v>8</v>
      </c>
      <c r="S70" s="17">
        <v>73</v>
      </c>
      <c r="T70" s="43">
        <v>0</v>
      </c>
      <c r="U70" s="54">
        <v>41</v>
      </c>
      <c r="V70" s="17">
        <v>0</v>
      </c>
      <c r="W70" s="17">
        <v>2</v>
      </c>
      <c r="X70" s="17">
        <v>3</v>
      </c>
      <c r="Y70" s="17">
        <v>27</v>
      </c>
      <c r="Z70" s="73">
        <v>3</v>
      </c>
    </row>
    <row r="71" spans="1:26" x14ac:dyDescent="0.2">
      <c r="A71" s="7" t="s">
        <v>55</v>
      </c>
      <c r="B71" s="54">
        <v>1315</v>
      </c>
      <c r="C71" s="54">
        <v>6</v>
      </c>
      <c r="D71" s="17">
        <v>4</v>
      </c>
      <c r="E71" s="17">
        <v>22</v>
      </c>
      <c r="F71" s="17">
        <v>268</v>
      </c>
      <c r="G71" s="17">
        <v>277</v>
      </c>
      <c r="H71" s="43">
        <v>14</v>
      </c>
      <c r="I71" s="54">
        <v>3</v>
      </c>
      <c r="J71" s="17">
        <v>1</v>
      </c>
      <c r="K71" s="17">
        <v>57</v>
      </c>
      <c r="L71" s="17">
        <v>59</v>
      </c>
      <c r="M71" s="17">
        <v>246</v>
      </c>
      <c r="N71" s="43">
        <v>8</v>
      </c>
      <c r="O71" s="54">
        <v>5</v>
      </c>
      <c r="P71" s="17">
        <v>1</v>
      </c>
      <c r="Q71" s="17">
        <v>14</v>
      </c>
      <c r="R71" s="17">
        <v>37</v>
      </c>
      <c r="S71" s="17">
        <v>184</v>
      </c>
      <c r="T71" s="43">
        <v>2</v>
      </c>
      <c r="U71" s="54">
        <v>23</v>
      </c>
      <c r="V71" s="17">
        <v>0</v>
      </c>
      <c r="W71" s="17">
        <v>8</v>
      </c>
      <c r="X71" s="17">
        <v>14</v>
      </c>
      <c r="Y71" s="17">
        <v>56</v>
      </c>
      <c r="Z71" s="73">
        <v>6</v>
      </c>
    </row>
    <row r="72" spans="1:26" x14ac:dyDescent="0.2">
      <c r="A72" s="7" t="s">
        <v>56</v>
      </c>
      <c r="B72" s="54">
        <v>235</v>
      </c>
      <c r="C72" s="54">
        <v>15</v>
      </c>
      <c r="D72" s="17">
        <v>0</v>
      </c>
      <c r="E72" s="17">
        <v>2</v>
      </c>
      <c r="F72" s="17">
        <v>60</v>
      </c>
      <c r="G72" s="17">
        <v>63</v>
      </c>
      <c r="H72" s="43">
        <v>2</v>
      </c>
      <c r="I72" s="54">
        <v>8</v>
      </c>
      <c r="J72" s="17">
        <v>0</v>
      </c>
      <c r="K72" s="17">
        <v>0</v>
      </c>
      <c r="L72" s="17">
        <v>13</v>
      </c>
      <c r="M72" s="17">
        <v>28</v>
      </c>
      <c r="N72" s="43">
        <v>0</v>
      </c>
      <c r="O72" s="54">
        <v>6</v>
      </c>
      <c r="P72" s="17">
        <v>0</v>
      </c>
      <c r="Q72" s="17">
        <v>1</v>
      </c>
      <c r="R72" s="17">
        <v>1</v>
      </c>
      <c r="S72" s="17">
        <v>21</v>
      </c>
      <c r="T72" s="43">
        <v>0</v>
      </c>
      <c r="U72" s="54">
        <v>6</v>
      </c>
      <c r="V72" s="17">
        <v>0</v>
      </c>
      <c r="W72" s="17">
        <v>1</v>
      </c>
      <c r="X72" s="17">
        <v>5</v>
      </c>
      <c r="Y72" s="17">
        <v>3</v>
      </c>
      <c r="Z72" s="73">
        <v>0</v>
      </c>
    </row>
    <row r="73" spans="1:26" x14ac:dyDescent="0.2">
      <c r="A73" s="7" t="s">
        <v>57</v>
      </c>
      <c r="B73" s="54">
        <v>286</v>
      </c>
      <c r="C73" s="54">
        <v>1</v>
      </c>
      <c r="D73" s="17">
        <v>0</v>
      </c>
      <c r="E73" s="17">
        <v>12</v>
      </c>
      <c r="F73" s="17">
        <v>10</v>
      </c>
      <c r="G73" s="17">
        <v>51</v>
      </c>
      <c r="H73" s="43">
        <v>1</v>
      </c>
      <c r="I73" s="54">
        <v>3</v>
      </c>
      <c r="J73" s="17">
        <v>0</v>
      </c>
      <c r="K73" s="17">
        <v>33</v>
      </c>
      <c r="L73" s="17">
        <v>6</v>
      </c>
      <c r="M73" s="17">
        <v>41</v>
      </c>
      <c r="N73" s="43">
        <v>0</v>
      </c>
      <c r="O73" s="54">
        <v>0</v>
      </c>
      <c r="P73" s="17">
        <v>0</v>
      </c>
      <c r="Q73" s="17">
        <v>4</v>
      </c>
      <c r="R73" s="17">
        <v>6</v>
      </c>
      <c r="S73" s="17">
        <v>44</v>
      </c>
      <c r="T73" s="43">
        <v>0</v>
      </c>
      <c r="U73" s="54">
        <v>19</v>
      </c>
      <c r="V73" s="17">
        <v>0</v>
      </c>
      <c r="W73" s="17">
        <v>1</v>
      </c>
      <c r="X73" s="17">
        <v>0</v>
      </c>
      <c r="Y73" s="17">
        <v>53</v>
      </c>
      <c r="Z73" s="73">
        <v>1</v>
      </c>
    </row>
    <row r="74" spans="1:26" x14ac:dyDescent="0.2">
      <c r="A74" s="7" t="s">
        <v>58</v>
      </c>
      <c r="B74" s="54">
        <v>559</v>
      </c>
      <c r="C74" s="54">
        <v>10</v>
      </c>
      <c r="D74" s="17">
        <v>0</v>
      </c>
      <c r="E74" s="17">
        <v>35</v>
      </c>
      <c r="F74" s="17">
        <v>52</v>
      </c>
      <c r="G74" s="17">
        <v>84</v>
      </c>
      <c r="H74" s="43">
        <v>4</v>
      </c>
      <c r="I74" s="54">
        <v>2</v>
      </c>
      <c r="J74" s="17">
        <v>0</v>
      </c>
      <c r="K74" s="17">
        <v>81</v>
      </c>
      <c r="L74" s="17">
        <v>21</v>
      </c>
      <c r="M74" s="17">
        <v>47</v>
      </c>
      <c r="N74" s="43">
        <v>4</v>
      </c>
      <c r="O74" s="54">
        <v>15</v>
      </c>
      <c r="P74" s="17">
        <v>3</v>
      </c>
      <c r="Q74" s="17">
        <v>31</v>
      </c>
      <c r="R74" s="17">
        <v>13</v>
      </c>
      <c r="S74" s="17">
        <v>56</v>
      </c>
      <c r="T74" s="43">
        <v>2</v>
      </c>
      <c r="U74" s="54">
        <v>72</v>
      </c>
      <c r="V74" s="17">
        <v>2</v>
      </c>
      <c r="W74" s="17">
        <v>7</v>
      </c>
      <c r="X74" s="17">
        <v>4</v>
      </c>
      <c r="Y74" s="17">
        <v>14</v>
      </c>
      <c r="Z74" s="73">
        <v>0</v>
      </c>
    </row>
    <row r="75" spans="1:26" x14ac:dyDescent="0.2">
      <c r="A75" s="7" t="s">
        <v>99</v>
      </c>
      <c r="B75" s="54">
        <v>1213</v>
      </c>
      <c r="C75" s="54">
        <v>21</v>
      </c>
      <c r="D75" s="17">
        <v>4</v>
      </c>
      <c r="E75" s="17">
        <v>97</v>
      </c>
      <c r="F75" s="17">
        <v>224</v>
      </c>
      <c r="G75" s="17">
        <v>169</v>
      </c>
      <c r="H75" s="43">
        <v>4</v>
      </c>
      <c r="I75" s="54">
        <v>23</v>
      </c>
      <c r="J75" s="17">
        <v>3</v>
      </c>
      <c r="K75" s="17">
        <v>163</v>
      </c>
      <c r="L75" s="17">
        <v>99</v>
      </c>
      <c r="M75" s="17">
        <v>63</v>
      </c>
      <c r="N75" s="43">
        <v>1</v>
      </c>
      <c r="O75" s="54">
        <v>36</v>
      </c>
      <c r="P75" s="17">
        <v>0</v>
      </c>
      <c r="Q75" s="17">
        <v>50</v>
      </c>
      <c r="R75" s="17">
        <v>28</v>
      </c>
      <c r="S75" s="17">
        <v>60</v>
      </c>
      <c r="T75" s="43">
        <v>3</v>
      </c>
      <c r="U75" s="54">
        <v>124</v>
      </c>
      <c r="V75" s="17">
        <v>0</v>
      </c>
      <c r="W75" s="17">
        <v>23</v>
      </c>
      <c r="X75" s="17">
        <v>6</v>
      </c>
      <c r="Y75" s="17">
        <v>11</v>
      </c>
      <c r="Z75" s="73">
        <v>1</v>
      </c>
    </row>
    <row r="76" spans="1:26" x14ac:dyDescent="0.2">
      <c r="A76" s="7" t="s">
        <v>59</v>
      </c>
      <c r="B76" s="54">
        <v>404</v>
      </c>
      <c r="C76" s="54">
        <v>10</v>
      </c>
      <c r="D76" s="17">
        <v>0</v>
      </c>
      <c r="E76" s="17">
        <v>35</v>
      </c>
      <c r="F76" s="17">
        <v>66</v>
      </c>
      <c r="G76" s="17">
        <v>40</v>
      </c>
      <c r="H76" s="43">
        <v>0</v>
      </c>
      <c r="I76" s="54">
        <v>5</v>
      </c>
      <c r="J76" s="17">
        <v>0</v>
      </c>
      <c r="K76" s="17">
        <v>39</v>
      </c>
      <c r="L76" s="17">
        <v>22</v>
      </c>
      <c r="M76" s="17">
        <v>26</v>
      </c>
      <c r="N76" s="43">
        <v>1</v>
      </c>
      <c r="O76" s="54">
        <v>11</v>
      </c>
      <c r="P76" s="17">
        <v>0</v>
      </c>
      <c r="Q76" s="17">
        <v>20</v>
      </c>
      <c r="R76" s="17">
        <v>24</v>
      </c>
      <c r="S76" s="17">
        <v>28</v>
      </c>
      <c r="T76" s="43">
        <v>0</v>
      </c>
      <c r="U76" s="54">
        <v>60</v>
      </c>
      <c r="V76" s="17">
        <v>0</v>
      </c>
      <c r="W76" s="17">
        <v>10</v>
      </c>
      <c r="X76" s="17">
        <v>3</v>
      </c>
      <c r="Y76" s="17">
        <v>3</v>
      </c>
      <c r="Z76" s="73">
        <v>1</v>
      </c>
    </row>
    <row r="77" spans="1:26" x14ac:dyDescent="0.2">
      <c r="A77" s="7" t="s">
        <v>100</v>
      </c>
      <c r="B77" s="54">
        <v>504</v>
      </c>
      <c r="C77" s="54">
        <v>3</v>
      </c>
      <c r="D77" s="17">
        <v>0</v>
      </c>
      <c r="E77" s="17">
        <v>6</v>
      </c>
      <c r="F77" s="17">
        <v>147</v>
      </c>
      <c r="G77" s="17">
        <v>61</v>
      </c>
      <c r="H77" s="43">
        <v>122</v>
      </c>
      <c r="I77" s="54">
        <v>1</v>
      </c>
      <c r="J77" s="17">
        <v>0</v>
      </c>
      <c r="K77" s="17">
        <v>5</v>
      </c>
      <c r="L77" s="17">
        <v>45</v>
      </c>
      <c r="M77" s="17">
        <v>29</v>
      </c>
      <c r="N77" s="43">
        <v>1</v>
      </c>
      <c r="O77" s="54">
        <v>1</v>
      </c>
      <c r="P77" s="17">
        <v>1</v>
      </c>
      <c r="Q77" s="17">
        <v>0</v>
      </c>
      <c r="R77" s="17">
        <v>40</v>
      </c>
      <c r="S77" s="17">
        <v>24</v>
      </c>
      <c r="T77" s="43">
        <v>4</v>
      </c>
      <c r="U77" s="54">
        <v>4</v>
      </c>
      <c r="V77" s="17">
        <v>0</v>
      </c>
      <c r="W77" s="17">
        <v>0</v>
      </c>
      <c r="X77" s="17">
        <v>4</v>
      </c>
      <c r="Y77" s="17">
        <v>2</v>
      </c>
      <c r="Z77" s="73">
        <v>4</v>
      </c>
    </row>
    <row r="78" spans="1:26" x14ac:dyDescent="0.2">
      <c r="A78" s="6" t="str">
        <f>VLOOKUP("&lt;Zeilentitel_9&gt;",Uebersetzungen!$B$3:$E$140,Uebersetzungen!$B$2+1,FALSE)</f>
        <v>Region Plessur</v>
      </c>
      <c r="B78" s="48">
        <v>8510</v>
      </c>
      <c r="C78" s="48">
        <v>128</v>
      </c>
      <c r="D78" s="9">
        <v>830</v>
      </c>
      <c r="E78" s="9">
        <v>829</v>
      </c>
      <c r="F78" s="9">
        <v>943</v>
      </c>
      <c r="G78" s="9">
        <v>110</v>
      </c>
      <c r="H78" s="47">
        <v>94</v>
      </c>
      <c r="I78" s="48">
        <v>218</v>
      </c>
      <c r="J78" s="9">
        <v>640</v>
      </c>
      <c r="K78" s="9">
        <v>1208</v>
      </c>
      <c r="L78" s="9">
        <v>462</v>
      </c>
      <c r="M78" s="9">
        <v>214</v>
      </c>
      <c r="N78" s="47">
        <v>50</v>
      </c>
      <c r="O78" s="48">
        <v>160</v>
      </c>
      <c r="P78" s="9">
        <v>417</v>
      </c>
      <c r="Q78" s="9">
        <v>469</v>
      </c>
      <c r="R78" s="9">
        <v>210</v>
      </c>
      <c r="S78" s="9">
        <v>176</v>
      </c>
      <c r="T78" s="47">
        <v>30</v>
      </c>
      <c r="U78" s="48">
        <v>651</v>
      </c>
      <c r="V78" s="9">
        <v>351</v>
      </c>
      <c r="W78" s="9">
        <v>117</v>
      </c>
      <c r="X78" s="9">
        <v>126</v>
      </c>
      <c r="Y78" s="9">
        <v>17</v>
      </c>
      <c r="Z78" s="72">
        <v>60</v>
      </c>
    </row>
    <row r="79" spans="1:26" x14ac:dyDescent="0.2">
      <c r="A79" s="7" t="s">
        <v>67</v>
      </c>
      <c r="B79" s="54">
        <v>4648</v>
      </c>
      <c r="C79" s="54">
        <v>85</v>
      </c>
      <c r="D79" s="17">
        <v>817</v>
      </c>
      <c r="E79" s="17">
        <v>365</v>
      </c>
      <c r="F79" s="17">
        <v>115</v>
      </c>
      <c r="G79" s="17">
        <v>14</v>
      </c>
      <c r="H79" s="43">
        <v>62</v>
      </c>
      <c r="I79" s="54">
        <v>164</v>
      </c>
      <c r="J79" s="17">
        <v>635</v>
      </c>
      <c r="K79" s="17">
        <v>630</v>
      </c>
      <c r="L79" s="17">
        <v>75</v>
      </c>
      <c r="M79" s="17">
        <v>14</v>
      </c>
      <c r="N79" s="43">
        <v>39</v>
      </c>
      <c r="O79" s="54">
        <v>111</v>
      </c>
      <c r="P79" s="17">
        <v>417</v>
      </c>
      <c r="Q79" s="17">
        <v>167</v>
      </c>
      <c r="R79" s="17">
        <v>46</v>
      </c>
      <c r="S79" s="17">
        <v>15</v>
      </c>
      <c r="T79" s="43">
        <v>18</v>
      </c>
      <c r="U79" s="54">
        <v>404</v>
      </c>
      <c r="V79" s="17">
        <v>338</v>
      </c>
      <c r="W79" s="17">
        <v>29</v>
      </c>
      <c r="X79" s="17">
        <v>36</v>
      </c>
      <c r="Y79" s="17">
        <v>3</v>
      </c>
      <c r="Z79" s="73">
        <v>49</v>
      </c>
    </row>
    <row r="80" spans="1:26" x14ac:dyDescent="0.2">
      <c r="A80" s="7" t="s">
        <v>68</v>
      </c>
      <c r="B80" s="54">
        <v>1376</v>
      </c>
      <c r="C80" s="54">
        <v>20</v>
      </c>
      <c r="D80" s="17">
        <v>7</v>
      </c>
      <c r="E80" s="17">
        <v>168</v>
      </c>
      <c r="F80" s="17">
        <v>208</v>
      </c>
      <c r="G80" s="17">
        <v>24</v>
      </c>
      <c r="H80" s="43">
        <v>18</v>
      </c>
      <c r="I80" s="54">
        <v>29</v>
      </c>
      <c r="J80" s="17">
        <v>2</v>
      </c>
      <c r="K80" s="17">
        <v>238</v>
      </c>
      <c r="L80" s="17">
        <v>119</v>
      </c>
      <c r="M80" s="17">
        <v>61</v>
      </c>
      <c r="N80" s="43">
        <v>3</v>
      </c>
      <c r="O80" s="54">
        <v>32</v>
      </c>
      <c r="P80" s="17">
        <v>0</v>
      </c>
      <c r="Q80" s="17">
        <v>136</v>
      </c>
      <c r="R80" s="17">
        <v>39</v>
      </c>
      <c r="S80" s="17">
        <v>66</v>
      </c>
      <c r="T80" s="43">
        <v>3</v>
      </c>
      <c r="U80" s="54">
        <v>129</v>
      </c>
      <c r="V80" s="17">
        <v>5</v>
      </c>
      <c r="W80" s="17">
        <v>26</v>
      </c>
      <c r="X80" s="17">
        <v>32</v>
      </c>
      <c r="Y80" s="17">
        <v>2</v>
      </c>
      <c r="Z80" s="73">
        <v>9</v>
      </c>
    </row>
    <row r="81" spans="1:26" x14ac:dyDescent="0.2">
      <c r="A81" s="7" t="s">
        <v>69</v>
      </c>
      <c r="B81" s="54">
        <v>2086</v>
      </c>
      <c r="C81" s="54">
        <v>16</v>
      </c>
      <c r="D81" s="17">
        <v>6</v>
      </c>
      <c r="E81" s="17">
        <v>260</v>
      </c>
      <c r="F81" s="17">
        <v>541</v>
      </c>
      <c r="G81" s="17">
        <v>58</v>
      </c>
      <c r="H81" s="43">
        <v>13</v>
      </c>
      <c r="I81" s="54">
        <v>22</v>
      </c>
      <c r="J81" s="17">
        <v>1</v>
      </c>
      <c r="K81" s="17">
        <v>290</v>
      </c>
      <c r="L81" s="17">
        <v>214</v>
      </c>
      <c r="M81" s="17">
        <v>106</v>
      </c>
      <c r="N81" s="43">
        <v>8</v>
      </c>
      <c r="O81" s="54">
        <v>12</v>
      </c>
      <c r="P81" s="17">
        <v>0</v>
      </c>
      <c r="Q81" s="17">
        <v>140</v>
      </c>
      <c r="R81" s="17">
        <v>100</v>
      </c>
      <c r="S81" s="17">
        <v>64</v>
      </c>
      <c r="T81" s="43">
        <v>9</v>
      </c>
      <c r="U81" s="54">
        <v>108</v>
      </c>
      <c r="V81" s="17">
        <v>5</v>
      </c>
      <c r="W81" s="17">
        <v>48</v>
      </c>
      <c r="X81" s="17">
        <v>53</v>
      </c>
      <c r="Y81" s="17">
        <v>10</v>
      </c>
      <c r="Z81" s="73">
        <v>2</v>
      </c>
    </row>
    <row r="82" spans="1:26" x14ac:dyDescent="0.2">
      <c r="A82" s="7" t="s">
        <v>70</v>
      </c>
      <c r="B82" s="54">
        <v>400</v>
      </c>
      <c r="C82" s="54">
        <v>7</v>
      </c>
      <c r="D82" s="17">
        <v>0</v>
      </c>
      <c r="E82" s="17">
        <v>36</v>
      </c>
      <c r="F82" s="17">
        <v>79</v>
      </c>
      <c r="G82" s="17">
        <v>14</v>
      </c>
      <c r="H82" s="43">
        <v>1</v>
      </c>
      <c r="I82" s="54">
        <v>3</v>
      </c>
      <c r="J82" s="17">
        <v>2</v>
      </c>
      <c r="K82" s="17">
        <v>50</v>
      </c>
      <c r="L82" s="17">
        <v>54</v>
      </c>
      <c r="M82" s="17">
        <v>33</v>
      </c>
      <c r="N82" s="43">
        <v>0</v>
      </c>
      <c r="O82" s="54">
        <v>5</v>
      </c>
      <c r="P82" s="17">
        <v>0</v>
      </c>
      <c r="Q82" s="17">
        <v>26</v>
      </c>
      <c r="R82" s="17">
        <v>25</v>
      </c>
      <c r="S82" s="17">
        <v>31</v>
      </c>
      <c r="T82" s="43">
        <v>0</v>
      </c>
      <c r="U82" s="54">
        <v>10</v>
      </c>
      <c r="V82" s="17">
        <v>3</v>
      </c>
      <c r="W82" s="17">
        <v>14</v>
      </c>
      <c r="X82" s="17">
        <v>5</v>
      </c>
      <c r="Y82" s="17">
        <v>2</v>
      </c>
      <c r="Z82" s="73">
        <v>0</v>
      </c>
    </row>
    <row r="83" spans="1:26" x14ac:dyDescent="0.2">
      <c r="A83" s="6" t="str">
        <f>VLOOKUP("&lt;Zeilentitel_10&gt;",Uebersetzungen!$B$3:$E$140,Uebersetzungen!$B$2+1,FALSE)</f>
        <v>Region Prättigau/Davos</v>
      </c>
      <c r="B83" s="48">
        <v>11234</v>
      </c>
      <c r="C83" s="48">
        <v>261</v>
      </c>
      <c r="D83" s="9">
        <v>25</v>
      </c>
      <c r="E83" s="9">
        <v>1242</v>
      </c>
      <c r="F83" s="9">
        <v>2489</v>
      </c>
      <c r="G83" s="9">
        <v>204</v>
      </c>
      <c r="H83" s="47">
        <v>269</v>
      </c>
      <c r="I83" s="48">
        <v>205</v>
      </c>
      <c r="J83" s="9">
        <v>10</v>
      </c>
      <c r="K83" s="9">
        <v>1829</v>
      </c>
      <c r="L83" s="9">
        <v>713</v>
      </c>
      <c r="M83" s="9">
        <v>272</v>
      </c>
      <c r="N83" s="47">
        <v>127</v>
      </c>
      <c r="O83" s="48">
        <v>343</v>
      </c>
      <c r="P83" s="9">
        <v>4</v>
      </c>
      <c r="Q83" s="9">
        <v>933</v>
      </c>
      <c r="R83" s="9">
        <v>447</v>
      </c>
      <c r="S83" s="9">
        <v>183</v>
      </c>
      <c r="T83" s="47">
        <v>42</v>
      </c>
      <c r="U83" s="48">
        <v>989</v>
      </c>
      <c r="V83" s="9">
        <v>30</v>
      </c>
      <c r="W83" s="9">
        <v>257</v>
      </c>
      <c r="X83" s="9">
        <v>241</v>
      </c>
      <c r="Y83" s="9">
        <v>31</v>
      </c>
      <c r="Z83" s="72">
        <v>88</v>
      </c>
    </row>
    <row r="84" spans="1:26" x14ac:dyDescent="0.2">
      <c r="A84" s="7" t="s">
        <v>61</v>
      </c>
      <c r="B84" s="54">
        <v>2997</v>
      </c>
      <c r="C84" s="54">
        <v>53</v>
      </c>
      <c r="D84" s="17">
        <v>3</v>
      </c>
      <c r="E84" s="17">
        <v>534</v>
      </c>
      <c r="F84" s="17">
        <v>405</v>
      </c>
      <c r="G84" s="17">
        <v>83</v>
      </c>
      <c r="H84" s="43">
        <v>9</v>
      </c>
      <c r="I84" s="54">
        <v>42</v>
      </c>
      <c r="J84" s="17">
        <v>1</v>
      </c>
      <c r="K84" s="17">
        <v>695</v>
      </c>
      <c r="L84" s="17">
        <v>128</v>
      </c>
      <c r="M84" s="17">
        <v>150</v>
      </c>
      <c r="N84" s="43">
        <v>10</v>
      </c>
      <c r="O84" s="54">
        <v>64</v>
      </c>
      <c r="P84" s="17">
        <v>1</v>
      </c>
      <c r="Q84" s="17">
        <v>257</v>
      </c>
      <c r="R84" s="17">
        <v>51</v>
      </c>
      <c r="S84" s="17">
        <v>51</v>
      </c>
      <c r="T84" s="43">
        <v>1</v>
      </c>
      <c r="U84" s="54">
        <v>215</v>
      </c>
      <c r="V84" s="17">
        <v>4</v>
      </c>
      <c r="W84" s="17">
        <v>121</v>
      </c>
      <c r="X84" s="17">
        <v>61</v>
      </c>
      <c r="Y84" s="17">
        <v>6</v>
      </c>
      <c r="Z84" s="73">
        <v>52</v>
      </c>
    </row>
    <row r="85" spans="1:26" x14ac:dyDescent="0.2">
      <c r="A85" s="7" t="s">
        <v>62</v>
      </c>
      <c r="B85" s="54">
        <v>503</v>
      </c>
      <c r="C85" s="54">
        <v>20</v>
      </c>
      <c r="D85" s="17">
        <v>6</v>
      </c>
      <c r="E85" s="17">
        <v>17</v>
      </c>
      <c r="F85" s="17">
        <v>211</v>
      </c>
      <c r="G85" s="17">
        <v>8</v>
      </c>
      <c r="H85" s="43">
        <v>3</v>
      </c>
      <c r="I85" s="54">
        <v>11</v>
      </c>
      <c r="J85" s="17">
        <v>0</v>
      </c>
      <c r="K85" s="17">
        <v>29</v>
      </c>
      <c r="L85" s="17">
        <v>56</v>
      </c>
      <c r="M85" s="17">
        <v>0</v>
      </c>
      <c r="N85" s="43">
        <v>3</v>
      </c>
      <c r="O85" s="54">
        <v>28</v>
      </c>
      <c r="P85" s="17">
        <v>1</v>
      </c>
      <c r="Q85" s="17">
        <v>18</v>
      </c>
      <c r="R85" s="17">
        <v>31</v>
      </c>
      <c r="S85" s="17">
        <v>2</v>
      </c>
      <c r="T85" s="43">
        <v>0</v>
      </c>
      <c r="U85" s="54">
        <v>33</v>
      </c>
      <c r="V85" s="17">
        <v>2</v>
      </c>
      <c r="W85" s="17">
        <v>4</v>
      </c>
      <c r="X85" s="17">
        <v>18</v>
      </c>
      <c r="Y85" s="17">
        <v>1</v>
      </c>
      <c r="Z85" s="73">
        <v>1</v>
      </c>
    </row>
    <row r="86" spans="1:26" x14ac:dyDescent="0.2">
      <c r="A86" s="7" t="s">
        <v>63</v>
      </c>
      <c r="B86" s="54">
        <v>241</v>
      </c>
      <c r="C86" s="54">
        <v>2</v>
      </c>
      <c r="D86" s="17">
        <v>0</v>
      </c>
      <c r="E86" s="17">
        <v>4</v>
      </c>
      <c r="F86" s="17">
        <v>143</v>
      </c>
      <c r="G86" s="17">
        <v>0</v>
      </c>
      <c r="H86" s="43">
        <v>0</v>
      </c>
      <c r="I86" s="54">
        <v>1</v>
      </c>
      <c r="J86" s="17">
        <v>0</v>
      </c>
      <c r="K86" s="17">
        <v>11</v>
      </c>
      <c r="L86" s="17">
        <v>37</v>
      </c>
      <c r="M86" s="17">
        <v>0</v>
      </c>
      <c r="N86" s="43">
        <v>0</v>
      </c>
      <c r="O86" s="54">
        <v>3</v>
      </c>
      <c r="P86" s="17">
        <v>0</v>
      </c>
      <c r="Q86" s="17">
        <v>6</v>
      </c>
      <c r="R86" s="17">
        <v>13</v>
      </c>
      <c r="S86" s="17">
        <v>0</v>
      </c>
      <c r="T86" s="43">
        <v>0</v>
      </c>
      <c r="U86" s="54">
        <v>9</v>
      </c>
      <c r="V86" s="17">
        <v>0</v>
      </c>
      <c r="W86" s="17">
        <v>3</v>
      </c>
      <c r="X86" s="17">
        <v>9</v>
      </c>
      <c r="Y86" s="17">
        <v>0</v>
      </c>
      <c r="Z86" s="73">
        <v>0</v>
      </c>
    </row>
    <row r="87" spans="1:26" x14ac:dyDescent="0.2">
      <c r="A87" s="7" t="s">
        <v>64</v>
      </c>
      <c r="B87" s="54">
        <v>530</v>
      </c>
      <c r="C87" s="54">
        <v>20</v>
      </c>
      <c r="D87" s="17">
        <v>1</v>
      </c>
      <c r="E87" s="17">
        <v>76</v>
      </c>
      <c r="F87" s="17">
        <v>173</v>
      </c>
      <c r="G87" s="17">
        <v>4</v>
      </c>
      <c r="H87" s="43">
        <v>1</v>
      </c>
      <c r="I87" s="54">
        <v>8</v>
      </c>
      <c r="J87" s="17">
        <v>1</v>
      </c>
      <c r="K87" s="17">
        <v>58</v>
      </c>
      <c r="L87" s="17">
        <v>31</v>
      </c>
      <c r="M87" s="17">
        <v>1</v>
      </c>
      <c r="N87" s="43">
        <v>1</v>
      </c>
      <c r="O87" s="54">
        <v>21</v>
      </c>
      <c r="P87" s="17">
        <v>0</v>
      </c>
      <c r="Q87" s="17">
        <v>47</v>
      </c>
      <c r="R87" s="17">
        <v>28</v>
      </c>
      <c r="S87" s="17">
        <v>4</v>
      </c>
      <c r="T87" s="43">
        <v>0</v>
      </c>
      <c r="U87" s="54">
        <v>42</v>
      </c>
      <c r="V87" s="17">
        <v>0</v>
      </c>
      <c r="W87" s="17">
        <v>3</v>
      </c>
      <c r="X87" s="17">
        <v>10</v>
      </c>
      <c r="Y87" s="17">
        <v>0</v>
      </c>
      <c r="Z87" s="73">
        <v>0</v>
      </c>
    </row>
    <row r="88" spans="1:26" x14ac:dyDescent="0.2">
      <c r="A88" s="7" t="s">
        <v>101</v>
      </c>
      <c r="B88" s="54">
        <v>2412</v>
      </c>
      <c r="C88" s="54">
        <v>49</v>
      </c>
      <c r="D88" s="17">
        <v>7</v>
      </c>
      <c r="E88" s="17">
        <v>246</v>
      </c>
      <c r="F88" s="17">
        <v>227</v>
      </c>
      <c r="G88" s="17">
        <v>63</v>
      </c>
      <c r="H88" s="43">
        <v>222</v>
      </c>
      <c r="I88" s="54">
        <v>53</v>
      </c>
      <c r="J88" s="17">
        <v>2</v>
      </c>
      <c r="K88" s="17">
        <v>606</v>
      </c>
      <c r="L88" s="17">
        <v>42</v>
      </c>
      <c r="M88" s="17">
        <v>30</v>
      </c>
      <c r="N88" s="43">
        <v>89</v>
      </c>
      <c r="O88" s="54">
        <v>67</v>
      </c>
      <c r="P88" s="17">
        <v>1</v>
      </c>
      <c r="Q88" s="17">
        <v>215</v>
      </c>
      <c r="R88" s="17">
        <v>48</v>
      </c>
      <c r="S88" s="17">
        <v>29</v>
      </c>
      <c r="T88" s="43">
        <v>28</v>
      </c>
      <c r="U88" s="54">
        <v>244</v>
      </c>
      <c r="V88" s="17">
        <v>16</v>
      </c>
      <c r="W88" s="17">
        <v>77</v>
      </c>
      <c r="X88" s="17">
        <v>37</v>
      </c>
      <c r="Y88" s="17">
        <v>2</v>
      </c>
      <c r="Z88" s="73">
        <v>12</v>
      </c>
    </row>
    <row r="89" spans="1:26" x14ac:dyDescent="0.2">
      <c r="A89" s="7" t="s">
        <v>90</v>
      </c>
      <c r="B89" s="54">
        <v>179</v>
      </c>
      <c r="C89" s="54">
        <v>2</v>
      </c>
      <c r="D89" s="17">
        <v>1</v>
      </c>
      <c r="E89" s="17">
        <v>8</v>
      </c>
      <c r="F89" s="17">
        <v>76</v>
      </c>
      <c r="G89" s="17">
        <v>7</v>
      </c>
      <c r="H89" s="43">
        <v>3</v>
      </c>
      <c r="I89" s="54">
        <v>3</v>
      </c>
      <c r="J89" s="17">
        <v>0</v>
      </c>
      <c r="K89" s="17">
        <v>9</v>
      </c>
      <c r="L89" s="17">
        <v>23</v>
      </c>
      <c r="M89" s="17">
        <v>2</v>
      </c>
      <c r="N89" s="43">
        <v>1</v>
      </c>
      <c r="O89" s="54">
        <v>5</v>
      </c>
      <c r="P89" s="17">
        <v>0</v>
      </c>
      <c r="Q89" s="17">
        <v>6</v>
      </c>
      <c r="R89" s="17">
        <v>9</v>
      </c>
      <c r="S89" s="17">
        <v>3</v>
      </c>
      <c r="T89" s="43">
        <v>0</v>
      </c>
      <c r="U89" s="54">
        <v>12</v>
      </c>
      <c r="V89" s="17">
        <v>2</v>
      </c>
      <c r="W89" s="17">
        <v>2</v>
      </c>
      <c r="X89" s="17">
        <v>4</v>
      </c>
      <c r="Y89" s="17">
        <v>0</v>
      </c>
      <c r="Z89" s="73">
        <v>1</v>
      </c>
    </row>
    <row r="90" spans="1:26" x14ac:dyDescent="0.2">
      <c r="A90" s="7" t="s">
        <v>65</v>
      </c>
      <c r="B90" s="54">
        <v>369</v>
      </c>
      <c r="C90" s="54">
        <v>9</v>
      </c>
      <c r="D90" s="17">
        <v>1</v>
      </c>
      <c r="E90" s="17">
        <v>48</v>
      </c>
      <c r="F90" s="17">
        <v>99</v>
      </c>
      <c r="G90" s="17">
        <v>4</v>
      </c>
      <c r="H90" s="43">
        <v>4</v>
      </c>
      <c r="I90" s="54">
        <v>9</v>
      </c>
      <c r="J90" s="17">
        <v>0</v>
      </c>
      <c r="K90" s="17">
        <v>43</v>
      </c>
      <c r="L90" s="17">
        <v>20</v>
      </c>
      <c r="M90" s="17">
        <v>8</v>
      </c>
      <c r="N90" s="43">
        <v>4</v>
      </c>
      <c r="O90" s="54">
        <v>21</v>
      </c>
      <c r="P90" s="17">
        <v>0</v>
      </c>
      <c r="Q90" s="17">
        <v>44</v>
      </c>
      <c r="R90" s="17">
        <v>7</v>
      </c>
      <c r="S90" s="17">
        <v>6</v>
      </c>
      <c r="T90" s="43">
        <v>1</v>
      </c>
      <c r="U90" s="54">
        <v>29</v>
      </c>
      <c r="V90" s="17">
        <v>1</v>
      </c>
      <c r="W90" s="17">
        <v>6</v>
      </c>
      <c r="X90" s="17">
        <v>3</v>
      </c>
      <c r="Y90" s="17">
        <v>1</v>
      </c>
      <c r="Z90" s="73">
        <v>1</v>
      </c>
    </row>
    <row r="91" spans="1:26" x14ac:dyDescent="0.2">
      <c r="A91" s="7" t="s">
        <v>66</v>
      </c>
      <c r="B91" s="54">
        <v>1213</v>
      </c>
      <c r="C91" s="54">
        <v>24</v>
      </c>
      <c r="D91" s="17">
        <v>6</v>
      </c>
      <c r="E91" s="17">
        <v>54</v>
      </c>
      <c r="F91" s="17">
        <v>465</v>
      </c>
      <c r="G91" s="17">
        <v>23</v>
      </c>
      <c r="H91" s="43">
        <v>6</v>
      </c>
      <c r="I91" s="54">
        <v>15</v>
      </c>
      <c r="J91" s="17">
        <v>3</v>
      </c>
      <c r="K91" s="17">
        <v>106</v>
      </c>
      <c r="L91" s="17">
        <v>115</v>
      </c>
      <c r="M91" s="17">
        <v>28</v>
      </c>
      <c r="N91" s="43">
        <v>4</v>
      </c>
      <c r="O91" s="54">
        <v>31</v>
      </c>
      <c r="P91" s="17">
        <v>1</v>
      </c>
      <c r="Q91" s="17">
        <v>58</v>
      </c>
      <c r="R91" s="17">
        <v>100</v>
      </c>
      <c r="S91" s="17">
        <v>17</v>
      </c>
      <c r="T91" s="43">
        <v>3</v>
      </c>
      <c r="U91" s="54">
        <v>92</v>
      </c>
      <c r="V91" s="17">
        <v>1</v>
      </c>
      <c r="W91" s="17">
        <v>12</v>
      </c>
      <c r="X91" s="17">
        <v>38</v>
      </c>
      <c r="Y91" s="17">
        <v>3</v>
      </c>
      <c r="Z91" s="73">
        <v>8</v>
      </c>
    </row>
    <row r="92" spans="1:26" x14ac:dyDescent="0.2">
      <c r="A92" s="7" t="s">
        <v>79</v>
      </c>
      <c r="B92" s="54">
        <v>1019</v>
      </c>
      <c r="C92" s="54">
        <v>46</v>
      </c>
      <c r="D92" s="17">
        <v>0</v>
      </c>
      <c r="E92" s="17">
        <v>79</v>
      </c>
      <c r="F92" s="17">
        <v>237</v>
      </c>
      <c r="G92" s="17">
        <v>6</v>
      </c>
      <c r="H92" s="43">
        <v>3</v>
      </c>
      <c r="I92" s="54">
        <v>31</v>
      </c>
      <c r="J92" s="17">
        <v>2</v>
      </c>
      <c r="K92" s="17">
        <v>73</v>
      </c>
      <c r="L92" s="17">
        <v>69</v>
      </c>
      <c r="M92" s="17">
        <v>44</v>
      </c>
      <c r="N92" s="43">
        <v>1</v>
      </c>
      <c r="O92" s="54">
        <v>43</v>
      </c>
      <c r="P92" s="17">
        <v>0</v>
      </c>
      <c r="Q92" s="17">
        <v>96</v>
      </c>
      <c r="R92" s="17">
        <v>44</v>
      </c>
      <c r="S92" s="17">
        <v>65</v>
      </c>
      <c r="T92" s="43">
        <v>0</v>
      </c>
      <c r="U92" s="54">
        <v>128</v>
      </c>
      <c r="V92" s="17">
        <v>1</v>
      </c>
      <c r="W92" s="17">
        <v>5</v>
      </c>
      <c r="X92" s="17">
        <v>27</v>
      </c>
      <c r="Y92" s="17">
        <v>16</v>
      </c>
      <c r="Z92" s="73">
        <v>3</v>
      </c>
    </row>
    <row r="93" spans="1:26" x14ac:dyDescent="0.2">
      <c r="A93" s="7" t="s">
        <v>80</v>
      </c>
      <c r="B93" s="54">
        <v>1061</v>
      </c>
      <c r="C93" s="54">
        <v>19</v>
      </c>
      <c r="D93" s="17">
        <v>0</v>
      </c>
      <c r="E93" s="17">
        <v>112</v>
      </c>
      <c r="F93" s="17">
        <v>265</v>
      </c>
      <c r="G93" s="17">
        <v>3</v>
      </c>
      <c r="H93" s="43">
        <v>13</v>
      </c>
      <c r="I93" s="54">
        <v>21</v>
      </c>
      <c r="J93" s="17">
        <v>1</v>
      </c>
      <c r="K93" s="17">
        <v>128</v>
      </c>
      <c r="L93" s="17">
        <v>121</v>
      </c>
      <c r="M93" s="17">
        <v>2</v>
      </c>
      <c r="N93" s="43">
        <v>8</v>
      </c>
      <c r="O93" s="54">
        <v>30</v>
      </c>
      <c r="P93" s="17">
        <v>0</v>
      </c>
      <c r="Q93" s="17">
        <v>103</v>
      </c>
      <c r="R93" s="17">
        <v>65</v>
      </c>
      <c r="S93" s="17">
        <v>2</v>
      </c>
      <c r="T93" s="43">
        <v>4</v>
      </c>
      <c r="U93" s="54">
        <v>120</v>
      </c>
      <c r="V93" s="17">
        <v>2</v>
      </c>
      <c r="W93" s="17">
        <v>15</v>
      </c>
      <c r="X93" s="17">
        <v>22</v>
      </c>
      <c r="Y93" s="17">
        <v>1</v>
      </c>
      <c r="Z93" s="73">
        <v>4</v>
      </c>
    </row>
    <row r="94" spans="1:26" x14ac:dyDescent="0.2">
      <c r="A94" s="7" t="s">
        <v>81</v>
      </c>
      <c r="B94" s="54">
        <v>710</v>
      </c>
      <c r="C94" s="54">
        <v>17</v>
      </c>
      <c r="D94" s="17">
        <v>0</v>
      </c>
      <c r="E94" s="17">
        <v>64</v>
      </c>
      <c r="F94" s="17">
        <v>188</v>
      </c>
      <c r="G94" s="17">
        <v>3</v>
      </c>
      <c r="H94" s="43">
        <v>5</v>
      </c>
      <c r="I94" s="54">
        <v>11</v>
      </c>
      <c r="J94" s="17">
        <v>0</v>
      </c>
      <c r="K94" s="17">
        <v>71</v>
      </c>
      <c r="L94" s="17">
        <v>71</v>
      </c>
      <c r="M94" s="17">
        <v>7</v>
      </c>
      <c r="N94" s="43">
        <v>6</v>
      </c>
      <c r="O94" s="54">
        <v>30</v>
      </c>
      <c r="P94" s="17">
        <v>0</v>
      </c>
      <c r="Q94" s="17">
        <v>83</v>
      </c>
      <c r="R94" s="17">
        <v>51</v>
      </c>
      <c r="S94" s="17">
        <v>4</v>
      </c>
      <c r="T94" s="43">
        <v>5</v>
      </c>
      <c r="U94" s="54">
        <v>65</v>
      </c>
      <c r="V94" s="17">
        <v>1</v>
      </c>
      <c r="W94" s="17">
        <v>9</v>
      </c>
      <c r="X94" s="17">
        <v>12</v>
      </c>
      <c r="Y94" s="17">
        <v>1</v>
      </c>
      <c r="Z94" s="73">
        <v>6</v>
      </c>
    </row>
    <row r="95" spans="1:26" x14ac:dyDescent="0.2">
      <c r="A95" s="6" t="str">
        <f>VLOOKUP("&lt;Zeilentitel_11&gt;",Uebersetzungen!$B$3:$E$140,Uebersetzungen!$B$2+1,FALSE)</f>
        <v>Region Surselva</v>
      </c>
      <c r="B95" s="48">
        <v>12217</v>
      </c>
      <c r="C95" s="48">
        <v>265</v>
      </c>
      <c r="D95" s="9">
        <v>7</v>
      </c>
      <c r="E95" s="9">
        <v>849</v>
      </c>
      <c r="F95" s="9">
        <v>2931</v>
      </c>
      <c r="G95" s="9">
        <v>395</v>
      </c>
      <c r="H95" s="47">
        <v>119</v>
      </c>
      <c r="I95" s="48">
        <v>323</v>
      </c>
      <c r="J95" s="9">
        <v>5</v>
      </c>
      <c r="K95" s="9">
        <v>1548</v>
      </c>
      <c r="L95" s="9">
        <v>675</v>
      </c>
      <c r="M95" s="9">
        <v>448</v>
      </c>
      <c r="N95" s="47">
        <v>97</v>
      </c>
      <c r="O95" s="48">
        <v>482</v>
      </c>
      <c r="P95" s="9">
        <v>2</v>
      </c>
      <c r="Q95" s="9">
        <v>1031</v>
      </c>
      <c r="R95" s="9">
        <v>548</v>
      </c>
      <c r="S95" s="9">
        <v>529</v>
      </c>
      <c r="T95" s="47">
        <v>94</v>
      </c>
      <c r="U95" s="48">
        <v>1259</v>
      </c>
      <c r="V95" s="9">
        <v>4</v>
      </c>
      <c r="W95" s="9">
        <v>165</v>
      </c>
      <c r="X95" s="9">
        <v>228</v>
      </c>
      <c r="Y95" s="9">
        <v>66</v>
      </c>
      <c r="Z95" s="72">
        <v>147</v>
      </c>
    </row>
    <row r="96" spans="1:26" x14ac:dyDescent="0.2">
      <c r="A96" s="7" t="s">
        <v>6</v>
      </c>
      <c r="B96" s="54">
        <v>427</v>
      </c>
      <c r="C96" s="54">
        <v>4</v>
      </c>
      <c r="D96" s="17">
        <v>0</v>
      </c>
      <c r="E96" s="17">
        <v>13</v>
      </c>
      <c r="F96" s="17">
        <v>25</v>
      </c>
      <c r="G96" s="17">
        <v>12</v>
      </c>
      <c r="H96" s="43">
        <v>2</v>
      </c>
      <c r="I96" s="54">
        <v>12</v>
      </c>
      <c r="J96" s="17">
        <v>0</v>
      </c>
      <c r="K96" s="17">
        <v>60</v>
      </c>
      <c r="L96" s="17">
        <v>11</v>
      </c>
      <c r="M96" s="17">
        <v>9</v>
      </c>
      <c r="N96" s="43">
        <v>0</v>
      </c>
      <c r="O96" s="54">
        <v>29</v>
      </c>
      <c r="P96" s="17">
        <v>0</v>
      </c>
      <c r="Q96" s="17">
        <v>120</v>
      </c>
      <c r="R96" s="17">
        <v>5</v>
      </c>
      <c r="S96" s="17">
        <v>20</v>
      </c>
      <c r="T96" s="43">
        <v>0</v>
      </c>
      <c r="U96" s="54">
        <v>70</v>
      </c>
      <c r="V96" s="17">
        <v>0</v>
      </c>
      <c r="W96" s="17">
        <v>23</v>
      </c>
      <c r="X96" s="17">
        <v>5</v>
      </c>
      <c r="Y96" s="17">
        <v>0</v>
      </c>
      <c r="Z96" s="73">
        <v>7</v>
      </c>
    </row>
    <row r="97" spans="1:26" x14ac:dyDescent="0.2">
      <c r="A97" s="7" t="s">
        <v>7</v>
      </c>
      <c r="B97" s="54">
        <v>929</v>
      </c>
      <c r="C97" s="54">
        <v>7</v>
      </c>
      <c r="D97" s="17">
        <v>1</v>
      </c>
      <c r="E97" s="17">
        <v>17</v>
      </c>
      <c r="F97" s="17">
        <v>33</v>
      </c>
      <c r="G97" s="17">
        <v>7</v>
      </c>
      <c r="H97" s="43">
        <v>4</v>
      </c>
      <c r="I97" s="54">
        <v>47</v>
      </c>
      <c r="J97" s="17">
        <v>0</v>
      </c>
      <c r="K97" s="17">
        <v>255</v>
      </c>
      <c r="L97" s="17">
        <v>32</v>
      </c>
      <c r="M97" s="17">
        <v>53</v>
      </c>
      <c r="N97" s="43">
        <v>18</v>
      </c>
      <c r="O97" s="54">
        <v>29</v>
      </c>
      <c r="P97" s="17">
        <v>0</v>
      </c>
      <c r="Q97" s="17">
        <v>132</v>
      </c>
      <c r="R97" s="17">
        <v>21</v>
      </c>
      <c r="S97" s="17">
        <v>27</v>
      </c>
      <c r="T97" s="43">
        <v>16</v>
      </c>
      <c r="U97" s="54">
        <v>150</v>
      </c>
      <c r="V97" s="17">
        <v>0</v>
      </c>
      <c r="W97" s="17">
        <v>26</v>
      </c>
      <c r="X97" s="17">
        <v>46</v>
      </c>
      <c r="Y97" s="17">
        <v>1</v>
      </c>
      <c r="Z97" s="73">
        <v>7</v>
      </c>
    </row>
    <row r="98" spans="1:26" x14ac:dyDescent="0.2">
      <c r="A98" s="7" t="s">
        <v>8</v>
      </c>
      <c r="B98" s="54">
        <v>354</v>
      </c>
      <c r="C98" s="54">
        <v>13</v>
      </c>
      <c r="D98" s="17">
        <v>0</v>
      </c>
      <c r="E98" s="17">
        <v>42</v>
      </c>
      <c r="F98" s="17">
        <v>36</v>
      </c>
      <c r="G98" s="17">
        <v>5</v>
      </c>
      <c r="H98" s="43">
        <v>13</v>
      </c>
      <c r="I98" s="54">
        <v>11</v>
      </c>
      <c r="J98" s="17">
        <v>0</v>
      </c>
      <c r="K98" s="17">
        <v>56</v>
      </c>
      <c r="L98" s="17">
        <v>14</v>
      </c>
      <c r="M98" s="17">
        <v>4</v>
      </c>
      <c r="N98" s="43">
        <v>2</v>
      </c>
      <c r="O98" s="54">
        <v>14</v>
      </c>
      <c r="P98" s="17">
        <v>0</v>
      </c>
      <c r="Q98" s="17">
        <v>39</v>
      </c>
      <c r="R98" s="17">
        <v>8</v>
      </c>
      <c r="S98" s="17">
        <v>18</v>
      </c>
      <c r="T98" s="43">
        <v>1</v>
      </c>
      <c r="U98" s="54">
        <v>57</v>
      </c>
      <c r="V98" s="17">
        <v>0</v>
      </c>
      <c r="W98" s="17">
        <v>9</v>
      </c>
      <c r="X98" s="17">
        <v>7</v>
      </c>
      <c r="Y98" s="17">
        <v>0</v>
      </c>
      <c r="Z98" s="73">
        <v>5</v>
      </c>
    </row>
    <row r="99" spans="1:26" x14ac:dyDescent="0.2">
      <c r="A99" s="7" t="s">
        <v>9</v>
      </c>
      <c r="B99" s="54">
        <v>240</v>
      </c>
      <c r="C99" s="54">
        <v>9</v>
      </c>
      <c r="D99" s="17">
        <v>2</v>
      </c>
      <c r="E99" s="17">
        <v>28</v>
      </c>
      <c r="F99" s="17">
        <v>35</v>
      </c>
      <c r="G99" s="17">
        <v>7</v>
      </c>
      <c r="H99" s="43">
        <v>1</v>
      </c>
      <c r="I99" s="54">
        <v>1</v>
      </c>
      <c r="J99" s="17">
        <v>0</v>
      </c>
      <c r="K99" s="17">
        <v>28</v>
      </c>
      <c r="L99" s="17">
        <v>3</v>
      </c>
      <c r="M99" s="17">
        <v>3</v>
      </c>
      <c r="N99" s="43">
        <v>0</v>
      </c>
      <c r="O99" s="54">
        <v>10</v>
      </c>
      <c r="P99" s="17">
        <v>0</v>
      </c>
      <c r="Q99" s="17">
        <v>50</v>
      </c>
      <c r="R99" s="17">
        <v>6</v>
      </c>
      <c r="S99" s="17">
        <v>7</v>
      </c>
      <c r="T99" s="43">
        <v>0</v>
      </c>
      <c r="U99" s="54">
        <v>43</v>
      </c>
      <c r="V99" s="17">
        <v>0</v>
      </c>
      <c r="W99" s="17">
        <v>6</v>
      </c>
      <c r="X99" s="17">
        <v>1</v>
      </c>
      <c r="Y99" s="17">
        <v>0</v>
      </c>
      <c r="Z99" s="73">
        <v>0</v>
      </c>
    </row>
    <row r="100" spans="1:26" x14ac:dyDescent="0.2">
      <c r="A100" s="7" t="s">
        <v>10</v>
      </c>
      <c r="B100" s="54">
        <v>370</v>
      </c>
      <c r="C100" s="54">
        <v>4</v>
      </c>
      <c r="D100" s="17">
        <v>0</v>
      </c>
      <c r="E100" s="17">
        <v>27</v>
      </c>
      <c r="F100" s="17">
        <v>62</v>
      </c>
      <c r="G100" s="17">
        <v>35</v>
      </c>
      <c r="H100" s="43">
        <v>1</v>
      </c>
      <c r="I100" s="54">
        <v>6</v>
      </c>
      <c r="J100" s="17">
        <v>0</v>
      </c>
      <c r="K100" s="17">
        <v>67</v>
      </c>
      <c r="L100" s="17">
        <v>18</v>
      </c>
      <c r="M100" s="17">
        <v>33</v>
      </c>
      <c r="N100" s="43">
        <v>0</v>
      </c>
      <c r="O100" s="54">
        <v>9</v>
      </c>
      <c r="P100" s="17">
        <v>0</v>
      </c>
      <c r="Q100" s="17">
        <v>9</v>
      </c>
      <c r="R100" s="17">
        <v>6</v>
      </c>
      <c r="S100" s="17">
        <v>43</v>
      </c>
      <c r="T100" s="43">
        <v>1</v>
      </c>
      <c r="U100" s="54">
        <v>30</v>
      </c>
      <c r="V100" s="17">
        <v>0</v>
      </c>
      <c r="W100" s="17">
        <v>0</v>
      </c>
      <c r="X100" s="17">
        <v>5</v>
      </c>
      <c r="Y100" s="17">
        <v>8</v>
      </c>
      <c r="Z100" s="73">
        <v>6</v>
      </c>
    </row>
    <row r="101" spans="1:26" x14ac:dyDescent="0.2">
      <c r="A101" s="7" t="s">
        <v>11</v>
      </c>
      <c r="B101" s="54">
        <v>1411</v>
      </c>
      <c r="C101" s="54">
        <v>59</v>
      </c>
      <c r="D101" s="17">
        <v>1</v>
      </c>
      <c r="E101" s="17">
        <v>89</v>
      </c>
      <c r="F101" s="17">
        <v>347</v>
      </c>
      <c r="G101" s="17">
        <v>43</v>
      </c>
      <c r="H101" s="43">
        <v>4</v>
      </c>
      <c r="I101" s="54">
        <v>35</v>
      </c>
      <c r="J101" s="17">
        <v>0</v>
      </c>
      <c r="K101" s="17">
        <v>124</v>
      </c>
      <c r="L101" s="17">
        <v>65</v>
      </c>
      <c r="M101" s="17">
        <v>34</v>
      </c>
      <c r="N101" s="43">
        <v>1</v>
      </c>
      <c r="O101" s="54">
        <v>62</v>
      </c>
      <c r="P101" s="17">
        <v>0</v>
      </c>
      <c r="Q101" s="17">
        <v>85</v>
      </c>
      <c r="R101" s="17">
        <v>104</v>
      </c>
      <c r="S101" s="17">
        <v>64</v>
      </c>
      <c r="T101" s="43">
        <v>3</v>
      </c>
      <c r="U101" s="54">
        <v>211</v>
      </c>
      <c r="V101" s="17">
        <v>2</v>
      </c>
      <c r="W101" s="17">
        <v>20</v>
      </c>
      <c r="X101" s="17">
        <v>34</v>
      </c>
      <c r="Y101" s="17">
        <v>13</v>
      </c>
      <c r="Z101" s="73">
        <v>11</v>
      </c>
    </row>
    <row r="102" spans="1:26" x14ac:dyDescent="0.2">
      <c r="A102" s="7" t="s">
        <v>12</v>
      </c>
      <c r="B102" s="54">
        <v>1840</v>
      </c>
      <c r="C102" s="54">
        <v>41</v>
      </c>
      <c r="D102" s="17">
        <v>1</v>
      </c>
      <c r="E102" s="17">
        <v>180</v>
      </c>
      <c r="F102" s="17">
        <v>447</v>
      </c>
      <c r="G102" s="17">
        <v>57</v>
      </c>
      <c r="H102" s="43">
        <v>11</v>
      </c>
      <c r="I102" s="54">
        <v>75</v>
      </c>
      <c r="J102" s="17">
        <v>0</v>
      </c>
      <c r="K102" s="17">
        <v>182</v>
      </c>
      <c r="L102" s="17">
        <v>123</v>
      </c>
      <c r="M102" s="17">
        <v>46</v>
      </c>
      <c r="N102" s="43">
        <v>11</v>
      </c>
      <c r="O102" s="54">
        <v>88</v>
      </c>
      <c r="P102" s="17">
        <v>2</v>
      </c>
      <c r="Q102" s="17">
        <v>150</v>
      </c>
      <c r="R102" s="17">
        <v>97</v>
      </c>
      <c r="S102" s="17">
        <v>58</v>
      </c>
      <c r="T102" s="43">
        <v>7</v>
      </c>
      <c r="U102" s="54">
        <v>185</v>
      </c>
      <c r="V102" s="17">
        <v>1</v>
      </c>
      <c r="W102" s="17">
        <v>25</v>
      </c>
      <c r="X102" s="17">
        <v>32</v>
      </c>
      <c r="Y102" s="17">
        <v>5</v>
      </c>
      <c r="Z102" s="73">
        <v>16</v>
      </c>
    </row>
    <row r="103" spans="1:26" x14ac:dyDescent="0.2">
      <c r="A103" s="7" t="s">
        <v>23</v>
      </c>
      <c r="B103" s="54">
        <v>628</v>
      </c>
      <c r="C103" s="54">
        <v>25</v>
      </c>
      <c r="D103" s="17">
        <v>0</v>
      </c>
      <c r="E103" s="17">
        <v>36</v>
      </c>
      <c r="F103" s="17">
        <v>311</v>
      </c>
      <c r="G103" s="17">
        <v>15</v>
      </c>
      <c r="H103" s="43">
        <v>5</v>
      </c>
      <c r="I103" s="54">
        <v>5</v>
      </c>
      <c r="J103" s="17">
        <v>1</v>
      </c>
      <c r="K103" s="17">
        <v>30</v>
      </c>
      <c r="L103" s="17">
        <v>64</v>
      </c>
      <c r="M103" s="17">
        <v>10</v>
      </c>
      <c r="N103" s="43">
        <v>0</v>
      </c>
      <c r="O103" s="54">
        <v>13</v>
      </c>
      <c r="P103" s="17">
        <v>0</v>
      </c>
      <c r="Q103" s="17">
        <v>10</v>
      </c>
      <c r="R103" s="17">
        <v>46</v>
      </c>
      <c r="S103" s="17">
        <v>2</v>
      </c>
      <c r="T103" s="43">
        <v>0</v>
      </c>
      <c r="U103" s="54">
        <v>30</v>
      </c>
      <c r="V103" s="17">
        <v>0</v>
      </c>
      <c r="W103" s="17">
        <v>2</v>
      </c>
      <c r="X103" s="17">
        <v>16</v>
      </c>
      <c r="Y103" s="17">
        <v>1</v>
      </c>
      <c r="Z103" s="73">
        <v>6</v>
      </c>
    </row>
    <row r="104" spans="1:26" x14ac:dyDescent="0.2">
      <c r="A104" s="7" t="s">
        <v>82</v>
      </c>
      <c r="B104" s="54">
        <v>1359</v>
      </c>
      <c r="C104" s="54">
        <v>35</v>
      </c>
      <c r="D104" s="17">
        <v>0</v>
      </c>
      <c r="E104" s="17">
        <v>76</v>
      </c>
      <c r="F104" s="17">
        <v>412</v>
      </c>
      <c r="G104" s="17">
        <v>41</v>
      </c>
      <c r="H104" s="43">
        <v>30</v>
      </c>
      <c r="I104" s="54">
        <v>37</v>
      </c>
      <c r="J104" s="17">
        <v>0</v>
      </c>
      <c r="K104" s="17">
        <v>121</v>
      </c>
      <c r="L104" s="17">
        <v>94</v>
      </c>
      <c r="M104" s="17">
        <v>26</v>
      </c>
      <c r="N104" s="43">
        <v>36</v>
      </c>
      <c r="O104" s="54">
        <v>46</v>
      </c>
      <c r="P104" s="17">
        <v>0</v>
      </c>
      <c r="Q104" s="17">
        <v>72</v>
      </c>
      <c r="R104" s="17">
        <v>69</v>
      </c>
      <c r="S104" s="17">
        <v>21</v>
      </c>
      <c r="T104" s="43">
        <v>38</v>
      </c>
      <c r="U104" s="54">
        <v>118</v>
      </c>
      <c r="V104" s="17">
        <v>0</v>
      </c>
      <c r="W104" s="17">
        <v>18</v>
      </c>
      <c r="X104" s="17">
        <v>25</v>
      </c>
      <c r="Y104" s="17">
        <v>1</v>
      </c>
      <c r="Z104" s="73">
        <v>43</v>
      </c>
    </row>
    <row r="105" spans="1:26" x14ac:dyDescent="0.2">
      <c r="A105" s="7" t="s">
        <v>83</v>
      </c>
      <c r="B105" s="54">
        <v>966</v>
      </c>
      <c r="C105" s="54">
        <v>17</v>
      </c>
      <c r="D105" s="17">
        <v>1</v>
      </c>
      <c r="E105" s="17">
        <v>104</v>
      </c>
      <c r="F105" s="17">
        <v>140</v>
      </c>
      <c r="G105" s="17">
        <v>58</v>
      </c>
      <c r="H105" s="43">
        <v>11</v>
      </c>
      <c r="I105" s="54">
        <v>32</v>
      </c>
      <c r="J105" s="17">
        <v>1</v>
      </c>
      <c r="K105" s="17">
        <v>191</v>
      </c>
      <c r="L105" s="17">
        <v>23</v>
      </c>
      <c r="M105" s="17">
        <v>44</v>
      </c>
      <c r="N105" s="43">
        <v>7</v>
      </c>
      <c r="O105" s="54">
        <v>50</v>
      </c>
      <c r="P105" s="17">
        <v>0</v>
      </c>
      <c r="Q105" s="17">
        <v>80</v>
      </c>
      <c r="R105" s="17">
        <v>32</v>
      </c>
      <c r="S105" s="17">
        <v>33</v>
      </c>
      <c r="T105" s="43">
        <v>16</v>
      </c>
      <c r="U105" s="54">
        <v>76</v>
      </c>
      <c r="V105" s="17">
        <v>0</v>
      </c>
      <c r="W105" s="17">
        <v>8</v>
      </c>
      <c r="X105" s="17">
        <v>10</v>
      </c>
      <c r="Y105" s="17">
        <v>4</v>
      </c>
      <c r="Z105" s="73">
        <v>28</v>
      </c>
    </row>
    <row r="106" spans="1:26" x14ac:dyDescent="0.2">
      <c r="A106" s="7" t="s">
        <v>84</v>
      </c>
      <c r="B106" s="54">
        <v>361</v>
      </c>
      <c r="C106" s="54">
        <v>6</v>
      </c>
      <c r="D106" s="17">
        <v>0</v>
      </c>
      <c r="E106" s="17">
        <v>12</v>
      </c>
      <c r="F106" s="17">
        <v>156</v>
      </c>
      <c r="G106" s="17">
        <v>5</v>
      </c>
      <c r="H106" s="43">
        <v>3</v>
      </c>
      <c r="I106" s="54">
        <v>7</v>
      </c>
      <c r="J106" s="17">
        <v>1</v>
      </c>
      <c r="K106" s="17">
        <v>13</v>
      </c>
      <c r="L106" s="17">
        <v>87</v>
      </c>
      <c r="M106" s="17">
        <v>9</v>
      </c>
      <c r="N106" s="43">
        <v>2</v>
      </c>
      <c r="O106" s="54">
        <v>2</v>
      </c>
      <c r="P106" s="17">
        <v>0</v>
      </c>
      <c r="Q106" s="17">
        <v>1</v>
      </c>
      <c r="R106" s="17">
        <v>33</v>
      </c>
      <c r="S106" s="17">
        <v>12</v>
      </c>
      <c r="T106" s="43">
        <v>0</v>
      </c>
      <c r="U106" s="54">
        <v>7</v>
      </c>
      <c r="V106" s="17">
        <v>0</v>
      </c>
      <c r="W106" s="17">
        <v>0</v>
      </c>
      <c r="X106" s="17">
        <v>5</v>
      </c>
      <c r="Y106" s="17">
        <v>0</v>
      </c>
      <c r="Z106" s="73">
        <v>0</v>
      </c>
    </row>
    <row r="107" spans="1:26" x14ac:dyDescent="0.2">
      <c r="A107" s="7" t="s">
        <v>85</v>
      </c>
      <c r="B107" s="54">
        <v>712</v>
      </c>
      <c r="C107" s="54">
        <v>11</v>
      </c>
      <c r="D107" s="17">
        <v>0</v>
      </c>
      <c r="E107" s="17">
        <v>59</v>
      </c>
      <c r="F107" s="17">
        <v>297</v>
      </c>
      <c r="G107" s="17">
        <v>15</v>
      </c>
      <c r="H107" s="43">
        <v>12</v>
      </c>
      <c r="I107" s="54">
        <v>17</v>
      </c>
      <c r="J107" s="17">
        <v>0</v>
      </c>
      <c r="K107" s="17">
        <v>64</v>
      </c>
      <c r="L107" s="17">
        <v>47</v>
      </c>
      <c r="M107" s="17">
        <v>20</v>
      </c>
      <c r="N107" s="43">
        <v>12</v>
      </c>
      <c r="O107" s="54">
        <v>24</v>
      </c>
      <c r="P107" s="17">
        <v>0</v>
      </c>
      <c r="Q107" s="17">
        <v>28</v>
      </c>
      <c r="R107" s="17">
        <v>39</v>
      </c>
      <c r="S107" s="17">
        <v>14</v>
      </c>
      <c r="T107" s="43">
        <v>7</v>
      </c>
      <c r="U107" s="54">
        <v>26</v>
      </c>
      <c r="V107" s="17">
        <v>0</v>
      </c>
      <c r="W107" s="17">
        <v>3</v>
      </c>
      <c r="X107" s="17">
        <v>12</v>
      </c>
      <c r="Y107" s="17">
        <v>1</v>
      </c>
      <c r="Z107" s="73">
        <v>4</v>
      </c>
    </row>
    <row r="108" spans="1:26" x14ac:dyDescent="0.2">
      <c r="A108" s="7" t="s">
        <v>86</v>
      </c>
      <c r="B108" s="54">
        <v>838</v>
      </c>
      <c r="C108" s="54">
        <v>12</v>
      </c>
      <c r="D108" s="17">
        <v>0</v>
      </c>
      <c r="E108" s="17">
        <v>44</v>
      </c>
      <c r="F108" s="17">
        <v>151</v>
      </c>
      <c r="G108" s="17">
        <v>41</v>
      </c>
      <c r="H108" s="43">
        <v>5</v>
      </c>
      <c r="I108" s="54">
        <v>18</v>
      </c>
      <c r="J108" s="17">
        <v>2</v>
      </c>
      <c r="K108" s="17">
        <v>139</v>
      </c>
      <c r="L108" s="17">
        <v>40</v>
      </c>
      <c r="M108" s="17">
        <v>88</v>
      </c>
      <c r="N108" s="43">
        <v>1</v>
      </c>
      <c r="O108" s="54">
        <v>37</v>
      </c>
      <c r="P108" s="17">
        <v>0</v>
      </c>
      <c r="Q108" s="17">
        <v>25</v>
      </c>
      <c r="R108" s="17">
        <v>21</v>
      </c>
      <c r="S108" s="17">
        <v>97</v>
      </c>
      <c r="T108" s="43">
        <v>1</v>
      </c>
      <c r="U108" s="54">
        <v>92</v>
      </c>
      <c r="V108" s="17">
        <v>0</v>
      </c>
      <c r="W108" s="17">
        <v>7</v>
      </c>
      <c r="X108" s="17">
        <v>7</v>
      </c>
      <c r="Y108" s="17">
        <v>4</v>
      </c>
      <c r="Z108" s="73">
        <v>6</v>
      </c>
    </row>
    <row r="109" spans="1:26" x14ac:dyDescent="0.2">
      <c r="A109" s="7" t="s">
        <v>87</v>
      </c>
      <c r="B109" s="54">
        <v>565</v>
      </c>
      <c r="C109" s="54">
        <v>9</v>
      </c>
      <c r="D109" s="17">
        <v>0</v>
      </c>
      <c r="E109" s="17">
        <v>65</v>
      </c>
      <c r="F109" s="17">
        <v>254</v>
      </c>
      <c r="G109" s="17">
        <v>9</v>
      </c>
      <c r="H109" s="43">
        <v>3</v>
      </c>
      <c r="I109" s="54">
        <v>10</v>
      </c>
      <c r="J109" s="17">
        <v>0</v>
      </c>
      <c r="K109" s="17">
        <v>74</v>
      </c>
      <c r="L109" s="17">
        <v>17</v>
      </c>
      <c r="M109" s="17">
        <v>8</v>
      </c>
      <c r="N109" s="43">
        <v>0</v>
      </c>
      <c r="O109" s="54">
        <v>23</v>
      </c>
      <c r="P109" s="17">
        <v>0</v>
      </c>
      <c r="Q109" s="17">
        <v>24</v>
      </c>
      <c r="R109" s="17">
        <v>22</v>
      </c>
      <c r="S109" s="17">
        <v>4</v>
      </c>
      <c r="T109" s="43">
        <v>2</v>
      </c>
      <c r="U109" s="54">
        <v>31</v>
      </c>
      <c r="V109" s="17">
        <v>0</v>
      </c>
      <c r="W109" s="17">
        <v>5</v>
      </c>
      <c r="X109" s="17">
        <v>3</v>
      </c>
      <c r="Y109" s="17">
        <v>0</v>
      </c>
      <c r="Z109" s="73">
        <v>2</v>
      </c>
    </row>
    <row r="110" spans="1:26" x14ac:dyDescent="0.2">
      <c r="A110" s="7" t="s">
        <v>91</v>
      </c>
      <c r="B110" s="54">
        <v>1217</v>
      </c>
      <c r="C110" s="54">
        <v>13</v>
      </c>
      <c r="D110" s="17">
        <v>1</v>
      </c>
      <c r="E110" s="17">
        <v>57</v>
      </c>
      <c r="F110" s="17">
        <v>225</v>
      </c>
      <c r="G110" s="17">
        <v>45</v>
      </c>
      <c r="H110" s="43">
        <v>14</v>
      </c>
      <c r="I110" s="54">
        <v>10</v>
      </c>
      <c r="J110" s="17">
        <v>0</v>
      </c>
      <c r="K110" s="17">
        <v>144</v>
      </c>
      <c r="L110" s="17">
        <v>37</v>
      </c>
      <c r="M110" s="17">
        <v>61</v>
      </c>
      <c r="N110" s="43">
        <v>7</v>
      </c>
      <c r="O110" s="54">
        <v>46</v>
      </c>
      <c r="P110" s="17">
        <v>0</v>
      </c>
      <c r="Q110" s="17">
        <v>206</v>
      </c>
      <c r="R110" s="17">
        <v>39</v>
      </c>
      <c r="S110" s="17">
        <v>109</v>
      </c>
      <c r="T110" s="43">
        <v>2</v>
      </c>
      <c r="U110" s="54">
        <v>133</v>
      </c>
      <c r="V110" s="17">
        <v>1</v>
      </c>
      <c r="W110" s="17">
        <v>13</v>
      </c>
      <c r="X110" s="17">
        <v>20</v>
      </c>
      <c r="Y110" s="17">
        <v>28</v>
      </c>
      <c r="Z110" s="73">
        <v>6</v>
      </c>
    </row>
    <row r="111" spans="1:26" x14ac:dyDescent="0.2">
      <c r="A111" s="6" t="str">
        <f>VLOOKUP("&lt;Zeilentitel_12&gt;",Uebersetzungen!$B$3:$E$140,Uebersetzungen!$B$2+1,FALSE)</f>
        <v>Region Viamala</v>
      </c>
      <c r="B111" s="48">
        <v>6038</v>
      </c>
      <c r="C111" s="48">
        <v>266</v>
      </c>
      <c r="D111" s="9">
        <v>2</v>
      </c>
      <c r="E111" s="9">
        <v>404</v>
      </c>
      <c r="F111" s="9">
        <v>1433</v>
      </c>
      <c r="G111" s="9">
        <v>173</v>
      </c>
      <c r="H111" s="47">
        <v>56</v>
      </c>
      <c r="I111" s="48">
        <v>205</v>
      </c>
      <c r="J111" s="9">
        <v>17</v>
      </c>
      <c r="K111" s="9">
        <v>716</v>
      </c>
      <c r="L111" s="9">
        <v>515</v>
      </c>
      <c r="M111" s="9">
        <v>132</v>
      </c>
      <c r="N111" s="47">
        <v>38</v>
      </c>
      <c r="O111" s="48">
        <v>396</v>
      </c>
      <c r="P111" s="9">
        <v>5</v>
      </c>
      <c r="Q111" s="9">
        <v>275</v>
      </c>
      <c r="R111" s="9">
        <v>285</v>
      </c>
      <c r="S111" s="9">
        <v>128</v>
      </c>
      <c r="T111" s="47">
        <v>20</v>
      </c>
      <c r="U111" s="48">
        <v>698</v>
      </c>
      <c r="V111" s="9">
        <v>9</v>
      </c>
      <c r="W111" s="9">
        <v>33</v>
      </c>
      <c r="X111" s="9">
        <v>165</v>
      </c>
      <c r="Y111" s="9">
        <v>38</v>
      </c>
      <c r="Z111" s="72">
        <v>29</v>
      </c>
    </row>
    <row r="112" spans="1:26" x14ac:dyDescent="0.2">
      <c r="A112" s="7" t="s">
        <v>13</v>
      </c>
      <c r="B112" s="54">
        <v>124</v>
      </c>
      <c r="C112" s="54">
        <v>6</v>
      </c>
      <c r="D112" s="17">
        <v>0</v>
      </c>
      <c r="E112" s="17">
        <v>16</v>
      </c>
      <c r="F112" s="17">
        <v>18</v>
      </c>
      <c r="G112" s="17">
        <v>4</v>
      </c>
      <c r="H112" s="43">
        <v>1</v>
      </c>
      <c r="I112" s="54">
        <v>5</v>
      </c>
      <c r="J112" s="17">
        <v>0</v>
      </c>
      <c r="K112" s="17">
        <v>8</v>
      </c>
      <c r="L112" s="17">
        <v>3</v>
      </c>
      <c r="M112" s="17">
        <v>1</v>
      </c>
      <c r="N112" s="43">
        <v>0</v>
      </c>
      <c r="O112" s="54">
        <v>23</v>
      </c>
      <c r="P112" s="17">
        <v>0</v>
      </c>
      <c r="Q112" s="17">
        <v>9</v>
      </c>
      <c r="R112" s="17">
        <v>2</v>
      </c>
      <c r="S112" s="17">
        <v>2</v>
      </c>
      <c r="T112" s="43">
        <v>0</v>
      </c>
      <c r="U112" s="54">
        <v>21</v>
      </c>
      <c r="V112" s="17">
        <v>0</v>
      </c>
      <c r="W112" s="17">
        <v>4</v>
      </c>
      <c r="X112" s="17">
        <v>0</v>
      </c>
      <c r="Y112" s="17">
        <v>0</v>
      </c>
      <c r="Z112" s="73">
        <v>1</v>
      </c>
    </row>
    <row r="113" spans="1:26" x14ac:dyDescent="0.2">
      <c r="A113" s="7" t="s">
        <v>14</v>
      </c>
      <c r="B113" s="54">
        <v>99</v>
      </c>
      <c r="C113" s="54">
        <v>2</v>
      </c>
      <c r="D113" s="17">
        <v>0</v>
      </c>
      <c r="E113" s="17">
        <v>10</v>
      </c>
      <c r="F113" s="17">
        <v>8</v>
      </c>
      <c r="G113" s="17">
        <v>3</v>
      </c>
      <c r="H113" s="43">
        <v>2</v>
      </c>
      <c r="I113" s="54">
        <v>4</v>
      </c>
      <c r="J113" s="17">
        <v>0</v>
      </c>
      <c r="K113" s="17">
        <v>17</v>
      </c>
      <c r="L113" s="17">
        <v>8</v>
      </c>
      <c r="M113" s="17">
        <v>0</v>
      </c>
      <c r="N113" s="43">
        <v>0</v>
      </c>
      <c r="O113" s="54">
        <v>10</v>
      </c>
      <c r="P113" s="17">
        <v>0</v>
      </c>
      <c r="Q113" s="17">
        <v>12</v>
      </c>
      <c r="R113" s="17">
        <v>4</v>
      </c>
      <c r="S113" s="17">
        <v>0</v>
      </c>
      <c r="T113" s="43">
        <v>1</v>
      </c>
      <c r="U113" s="54">
        <v>17</v>
      </c>
      <c r="V113" s="17">
        <v>0</v>
      </c>
      <c r="W113" s="17">
        <v>1</v>
      </c>
      <c r="X113" s="17">
        <v>0</v>
      </c>
      <c r="Y113" s="17">
        <v>0</v>
      </c>
      <c r="Z113" s="73">
        <v>0</v>
      </c>
    </row>
    <row r="114" spans="1:26" x14ac:dyDescent="0.2">
      <c r="A114" s="7" t="s">
        <v>15</v>
      </c>
      <c r="B114" s="54">
        <v>361</v>
      </c>
      <c r="C114" s="54">
        <v>14</v>
      </c>
      <c r="D114" s="17">
        <v>0</v>
      </c>
      <c r="E114" s="17">
        <v>19</v>
      </c>
      <c r="F114" s="17">
        <v>96</v>
      </c>
      <c r="G114" s="17">
        <v>14</v>
      </c>
      <c r="H114" s="43">
        <v>0</v>
      </c>
      <c r="I114" s="54">
        <v>17</v>
      </c>
      <c r="J114" s="17">
        <v>1</v>
      </c>
      <c r="K114" s="17">
        <v>30</v>
      </c>
      <c r="L114" s="17">
        <v>26</v>
      </c>
      <c r="M114" s="17">
        <v>6</v>
      </c>
      <c r="N114" s="43">
        <v>0</v>
      </c>
      <c r="O114" s="54">
        <v>28</v>
      </c>
      <c r="P114" s="17">
        <v>0</v>
      </c>
      <c r="Q114" s="17">
        <v>16</v>
      </c>
      <c r="R114" s="17">
        <v>22</v>
      </c>
      <c r="S114" s="17">
        <v>10</v>
      </c>
      <c r="T114" s="43">
        <v>1</v>
      </c>
      <c r="U114" s="54">
        <v>39</v>
      </c>
      <c r="V114" s="17">
        <v>0</v>
      </c>
      <c r="W114" s="17">
        <v>1</v>
      </c>
      <c r="X114" s="17">
        <v>20</v>
      </c>
      <c r="Y114" s="17">
        <v>0</v>
      </c>
      <c r="Z114" s="73">
        <v>1</v>
      </c>
    </row>
    <row r="115" spans="1:26" x14ac:dyDescent="0.2">
      <c r="A115" s="7" t="s">
        <v>16</v>
      </c>
      <c r="B115" s="54">
        <v>289</v>
      </c>
      <c r="C115" s="54">
        <v>16</v>
      </c>
      <c r="D115" s="17">
        <v>0</v>
      </c>
      <c r="E115" s="17">
        <v>42</v>
      </c>
      <c r="F115" s="17">
        <v>38</v>
      </c>
      <c r="G115" s="17">
        <v>2</v>
      </c>
      <c r="H115" s="43">
        <v>4</v>
      </c>
      <c r="I115" s="54">
        <v>13</v>
      </c>
      <c r="J115" s="17">
        <v>1</v>
      </c>
      <c r="K115" s="17">
        <v>47</v>
      </c>
      <c r="L115" s="17">
        <v>19</v>
      </c>
      <c r="M115" s="17">
        <v>5</v>
      </c>
      <c r="N115" s="43">
        <v>1</v>
      </c>
      <c r="O115" s="54">
        <v>30</v>
      </c>
      <c r="P115" s="17">
        <v>0</v>
      </c>
      <c r="Q115" s="17">
        <v>11</v>
      </c>
      <c r="R115" s="17">
        <v>6</v>
      </c>
      <c r="S115" s="17">
        <v>3</v>
      </c>
      <c r="T115" s="43">
        <v>1</v>
      </c>
      <c r="U115" s="54">
        <v>41</v>
      </c>
      <c r="V115" s="17">
        <v>0</v>
      </c>
      <c r="W115" s="17">
        <v>4</v>
      </c>
      <c r="X115" s="17">
        <v>4</v>
      </c>
      <c r="Y115" s="17">
        <v>1</v>
      </c>
      <c r="Z115" s="73">
        <v>0</v>
      </c>
    </row>
    <row r="116" spans="1:26" x14ac:dyDescent="0.2">
      <c r="A116" s="7" t="s">
        <v>17</v>
      </c>
      <c r="B116" s="54">
        <v>1022</v>
      </c>
      <c r="C116" s="54">
        <v>22</v>
      </c>
      <c r="D116" s="17">
        <v>0</v>
      </c>
      <c r="E116" s="17">
        <v>58</v>
      </c>
      <c r="F116" s="17">
        <v>228</v>
      </c>
      <c r="G116" s="17">
        <v>22</v>
      </c>
      <c r="H116" s="43">
        <v>5</v>
      </c>
      <c r="I116" s="54">
        <v>30</v>
      </c>
      <c r="J116" s="17">
        <v>1</v>
      </c>
      <c r="K116" s="17">
        <v>160</v>
      </c>
      <c r="L116" s="17">
        <v>85</v>
      </c>
      <c r="M116" s="17">
        <v>7</v>
      </c>
      <c r="N116" s="43">
        <v>1</v>
      </c>
      <c r="O116" s="54">
        <v>70</v>
      </c>
      <c r="P116" s="17">
        <v>0</v>
      </c>
      <c r="Q116" s="17">
        <v>79</v>
      </c>
      <c r="R116" s="17">
        <v>51</v>
      </c>
      <c r="S116" s="17">
        <v>19</v>
      </c>
      <c r="T116" s="43">
        <v>6</v>
      </c>
      <c r="U116" s="54">
        <v>144</v>
      </c>
      <c r="V116" s="17">
        <v>0</v>
      </c>
      <c r="W116" s="17">
        <v>8</v>
      </c>
      <c r="X116" s="17">
        <v>20</v>
      </c>
      <c r="Y116" s="17">
        <v>5</v>
      </c>
      <c r="Z116" s="73">
        <v>1</v>
      </c>
    </row>
    <row r="117" spans="1:26" x14ac:dyDescent="0.2">
      <c r="A117" s="7" t="s">
        <v>18</v>
      </c>
      <c r="B117" s="54">
        <v>130</v>
      </c>
      <c r="C117" s="54">
        <v>2</v>
      </c>
      <c r="D117" s="17">
        <v>0</v>
      </c>
      <c r="E117" s="17">
        <v>5</v>
      </c>
      <c r="F117" s="17">
        <v>42</v>
      </c>
      <c r="G117" s="17">
        <v>1</v>
      </c>
      <c r="H117" s="43">
        <v>0</v>
      </c>
      <c r="I117" s="54">
        <v>2</v>
      </c>
      <c r="J117" s="17">
        <v>0</v>
      </c>
      <c r="K117" s="17">
        <v>17</v>
      </c>
      <c r="L117" s="17">
        <v>10</v>
      </c>
      <c r="M117" s="17">
        <v>2</v>
      </c>
      <c r="N117" s="43">
        <v>0</v>
      </c>
      <c r="O117" s="54">
        <v>4</v>
      </c>
      <c r="P117" s="17">
        <v>0</v>
      </c>
      <c r="Q117" s="17">
        <v>3</v>
      </c>
      <c r="R117" s="17">
        <v>10</v>
      </c>
      <c r="S117" s="17">
        <v>1</v>
      </c>
      <c r="T117" s="43">
        <v>1</v>
      </c>
      <c r="U117" s="54">
        <v>18</v>
      </c>
      <c r="V117" s="17">
        <v>0</v>
      </c>
      <c r="W117" s="17">
        <v>0</v>
      </c>
      <c r="X117" s="17">
        <v>9</v>
      </c>
      <c r="Y117" s="17">
        <v>0</v>
      </c>
      <c r="Z117" s="73">
        <v>3</v>
      </c>
    </row>
    <row r="118" spans="1:26" x14ac:dyDescent="0.2">
      <c r="A118" s="7" t="s">
        <v>19</v>
      </c>
      <c r="B118" s="54">
        <v>177</v>
      </c>
      <c r="C118" s="54">
        <v>14</v>
      </c>
      <c r="D118" s="17">
        <v>0</v>
      </c>
      <c r="E118" s="17">
        <v>6</v>
      </c>
      <c r="F118" s="17">
        <v>26</v>
      </c>
      <c r="G118" s="17">
        <v>4</v>
      </c>
      <c r="H118" s="43">
        <v>0</v>
      </c>
      <c r="I118" s="54">
        <v>5</v>
      </c>
      <c r="J118" s="17">
        <v>0</v>
      </c>
      <c r="K118" s="17">
        <v>11</v>
      </c>
      <c r="L118" s="17">
        <v>2</v>
      </c>
      <c r="M118" s="17">
        <v>1</v>
      </c>
      <c r="N118" s="43">
        <v>1</v>
      </c>
      <c r="O118" s="54">
        <v>20</v>
      </c>
      <c r="P118" s="17">
        <v>0</v>
      </c>
      <c r="Q118" s="17">
        <v>16</v>
      </c>
      <c r="R118" s="17">
        <v>11</v>
      </c>
      <c r="S118" s="17">
        <v>4</v>
      </c>
      <c r="T118" s="43">
        <v>2</v>
      </c>
      <c r="U118" s="54">
        <v>46</v>
      </c>
      <c r="V118" s="17">
        <v>0</v>
      </c>
      <c r="W118" s="17">
        <v>2</v>
      </c>
      <c r="X118" s="17">
        <v>5</v>
      </c>
      <c r="Y118" s="17">
        <v>0</v>
      </c>
      <c r="Z118" s="73">
        <v>1</v>
      </c>
    </row>
    <row r="119" spans="1:26" x14ac:dyDescent="0.2">
      <c r="A119" s="7" t="s">
        <v>20</v>
      </c>
      <c r="B119" s="54">
        <v>664</v>
      </c>
      <c r="C119" s="54">
        <v>15</v>
      </c>
      <c r="D119" s="17">
        <v>2</v>
      </c>
      <c r="E119" s="17">
        <v>93</v>
      </c>
      <c r="F119" s="17">
        <v>89</v>
      </c>
      <c r="G119" s="17">
        <v>23</v>
      </c>
      <c r="H119" s="43">
        <v>16</v>
      </c>
      <c r="I119" s="54">
        <v>20</v>
      </c>
      <c r="J119" s="17">
        <v>2</v>
      </c>
      <c r="K119" s="17">
        <v>139</v>
      </c>
      <c r="L119" s="17">
        <v>48</v>
      </c>
      <c r="M119" s="17">
        <v>14</v>
      </c>
      <c r="N119" s="43">
        <v>1</v>
      </c>
      <c r="O119" s="54">
        <v>42</v>
      </c>
      <c r="P119" s="17">
        <v>3</v>
      </c>
      <c r="Q119" s="17">
        <v>31</v>
      </c>
      <c r="R119" s="17">
        <v>18</v>
      </c>
      <c r="S119" s="17">
        <v>17</v>
      </c>
      <c r="T119" s="43">
        <v>1</v>
      </c>
      <c r="U119" s="54">
        <v>71</v>
      </c>
      <c r="V119" s="17">
        <v>2</v>
      </c>
      <c r="W119" s="17">
        <v>4</v>
      </c>
      <c r="X119" s="17">
        <v>13</v>
      </c>
      <c r="Y119" s="17">
        <v>0</v>
      </c>
      <c r="Z119" s="73">
        <v>0</v>
      </c>
    </row>
    <row r="120" spans="1:26" x14ac:dyDescent="0.2">
      <c r="A120" s="7" t="s">
        <v>21</v>
      </c>
      <c r="B120" s="54">
        <v>210</v>
      </c>
      <c r="C120" s="54">
        <v>4</v>
      </c>
      <c r="D120" s="17">
        <v>0</v>
      </c>
      <c r="E120" s="17">
        <v>4</v>
      </c>
      <c r="F120" s="17">
        <v>79</v>
      </c>
      <c r="G120" s="17">
        <v>0</v>
      </c>
      <c r="H120" s="43">
        <v>1</v>
      </c>
      <c r="I120" s="54">
        <v>2</v>
      </c>
      <c r="J120" s="17">
        <v>0</v>
      </c>
      <c r="K120" s="17">
        <v>14</v>
      </c>
      <c r="L120" s="17">
        <v>40</v>
      </c>
      <c r="M120" s="17">
        <v>9</v>
      </c>
      <c r="N120" s="43">
        <v>0</v>
      </c>
      <c r="O120" s="54">
        <v>2</v>
      </c>
      <c r="P120" s="17">
        <v>1</v>
      </c>
      <c r="Q120" s="17">
        <v>1</v>
      </c>
      <c r="R120" s="17">
        <v>12</v>
      </c>
      <c r="S120" s="17">
        <v>3</v>
      </c>
      <c r="T120" s="43">
        <v>0</v>
      </c>
      <c r="U120" s="54">
        <v>6</v>
      </c>
      <c r="V120" s="17">
        <v>0</v>
      </c>
      <c r="W120" s="17">
        <v>0</v>
      </c>
      <c r="X120" s="17">
        <v>9</v>
      </c>
      <c r="Y120" s="17">
        <v>22</v>
      </c>
      <c r="Z120" s="73">
        <v>1</v>
      </c>
    </row>
    <row r="121" spans="1:26" x14ac:dyDescent="0.2">
      <c r="A121" s="7" t="s">
        <v>22</v>
      </c>
      <c r="B121" s="54">
        <v>190</v>
      </c>
      <c r="C121" s="54">
        <v>4</v>
      </c>
      <c r="D121" s="17">
        <v>0</v>
      </c>
      <c r="E121" s="17">
        <v>5</v>
      </c>
      <c r="F121" s="17">
        <v>21</v>
      </c>
      <c r="G121" s="17">
        <v>1</v>
      </c>
      <c r="H121" s="43">
        <v>0</v>
      </c>
      <c r="I121" s="54">
        <v>5</v>
      </c>
      <c r="J121" s="17">
        <v>10</v>
      </c>
      <c r="K121" s="17">
        <v>52</v>
      </c>
      <c r="L121" s="17">
        <v>10</v>
      </c>
      <c r="M121" s="17">
        <v>5</v>
      </c>
      <c r="N121" s="43">
        <v>1</v>
      </c>
      <c r="O121" s="54">
        <v>2</v>
      </c>
      <c r="P121" s="17">
        <v>0</v>
      </c>
      <c r="Q121" s="17">
        <v>14</v>
      </c>
      <c r="R121" s="17">
        <v>6</v>
      </c>
      <c r="S121" s="17">
        <v>8</v>
      </c>
      <c r="T121" s="43">
        <v>0</v>
      </c>
      <c r="U121" s="54">
        <v>33</v>
      </c>
      <c r="V121" s="17">
        <v>1</v>
      </c>
      <c r="W121" s="17">
        <v>1</v>
      </c>
      <c r="X121" s="17">
        <v>6</v>
      </c>
      <c r="Y121" s="17">
        <v>5</v>
      </c>
      <c r="Z121" s="73">
        <v>0</v>
      </c>
    </row>
    <row r="122" spans="1:26" x14ac:dyDescent="0.2">
      <c r="A122" s="7" t="s">
        <v>24</v>
      </c>
      <c r="B122" s="54">
        <v>911</v>
      </c>
      <c r="C122" s="54">
        <v>58</v>
      </c>
      <c r="D122" s="17">
        <v>0</v>
      </c>
      <c r="E122" s="17">
        <v>75</v>
      </c>
      <c r="F122" s="17">
        <v>153</v>
      </c>
      <c r="G122" s="17">
        <v>16</v>
      </c>
      <c r="H122" s="43">
        <v>3</v>
      </c>
      <c r="I122" s="54">
        <v>38</v>
      </c>
      <c r="J122" s="17">
        <v>0</v>
      </c>
      <c r="K122" s="17">
        <v>117</v>
      </c>
      <c r="L122" s="17">
        <v>61</v>
      </c>
      <c r="M122" s="17">
        <v>13</v>
      </c>
      <c r="N122" s="43">
        <v>3</v>
      </c>
      <c r="O122" s="54">
        <v>85</v>
      </c>
      <c r="P122" s="17">
        <v>0</v>
      </c>
      <c r="Q122" s="17">
        <v>49</v>
      </c>
      <c r="R122" s="17">
        <v>44</v>
      </c>
      <c r="S122" s="17">
        <v>10</v>
      </c>
      <c r="T122" s="43">
        <v>3</v>
      </c>
      <c r="U122" s="54">
        <v>129</v>
      </c>
      <c r="V122" s="17">
        <v>6</v>
      </c>
      <c r="W122" s="17">
        <v>8</v>
      </c>
      <c r="X122" s="17">
        <v>27</v>
      </c>
      <c r="Y122" s="17">
        <v>2</v>
      </c>
      <c r="Z122" s="73">
        <v>11</v>
      </c>
    </row>
    <row r="123" spans="1:26" x14ac:dyDescent="0.2">
      <c r="A123" s="7" t="s">
        <v>25</v>
      </c>
      <c r="B123" s="54">
        <v>171</v>
      </c>
      <c r="C123" s="54">
        <v>5</v>
      </c>
      <c r="D123" s="17">
        <v>0</v>
      </c>
      <c r="E123" s="17">
        <v>1</v>
      </c>
      <c r="F123" s="17">
        <v>51</v>
      </c>
      <c r="G123" s="17">
        <v>20</v>
      </c>
      <c r="H123" s="43">
        <v>2</v>
      </c>
      <c r="I123" s="54">
        <v>3</v>
      </c>
      <c r="J123" s="17">
        <v>0</v>
      </c>
      <c r="K123" s="17">
        <v>6</v>
      </c>
      <c r="L123" s="17">
        <v>18</v>
      </c>
      <c r="M123" s="17">
        <v>19</v>
      </c>
      <c r="N123" s="43">
        <v>0</v>
      </c>
      <c r="O123" s="54">
        <v>3</v>
      </c>
      <c r="P123" s="17">
        <v>1</v>
      </c>
      <c r="Q123" s="17">
        <v>6</v>
      </c>
      <c r="R123" s="17">
        <v>10</v>
      </c>
      <c r="S123" s="17">
        <v>5</v>
      </c>
      <c r="T123" s="43">
        <v>0</v>
      </c>
      <c r="U123" s="54">
        <v>12</v>
      </c>
      <c r="V123" s="17">
        <v>0</v>
      </c>
      <c r="W123" s="17">
        <v>0</v>
      </c>
      <c r="X123" s="17">
        <v>8</v>
      </c>
      <c r="Y123" s="17">
        <v>1</v>
      </c>
      <c r="Z123" s="73">
        <v>0</v>
      </c>
    </row>
    <row r="124" spans="1:26" x14ac:dyDescent="0.2">
      <c r="A124" s="7" t="s">
        <v>26</v>
      </c>
      <c r="B124" s="54">
        <v>101</v>
      </c>
      <c r="C124" s="54">
        <v>3</v>
      </c>
      <c r="D124" s="17">
        <v>0</v>
      </c>
      <c r="E124" s="17">
        <v>5</v>
      </c>
      <c r="F124" s="17">
        <v>20</v>
      </c>
      <c r="G124" s="17">
        <v>5</v>
      </c>
      <c r="H124" s="43">
        <v>10</v>
      </c>
      <c r="I124" s="54">
        <v>2</v>
      </c>
      <c r="J124" s="17">
        <v>0</v>
      </c>
      <c r="K124" s="17">
        <v>9</v>
      </c>
      <c r="L124" s="17">
        <v>6</v>
      </c>
      <c r="M124" s="17">
        <v>3</v>
      </c>
      <c r="N124" s="43">
        <v>14</v>
      </c>
      <c r="O124" s="54">
        <v>6</v>
      </c>
      <c r="P124" s="17">
        <v>0</v>
      </c>
      <c r="Q124" s="17">
        <v>1</v>
      </c>
      <c r="R124" s="17">
        <v>2</v>
      </c>
      <c r="S124" s="17">
        <v>4</v>
      </c>
      <c r="T124" s="43">
        <v>2</v>
      </c>
      <c r="U124" s="54">
        <v>1</v>
      </c>
      <c r="V124" s="17">
        <v>0</v>
      </c>
      <c r="W124" s="17">
        <v>0</v>
      </c>
      <c r="X124" s="17">
        <v>5</v>
      </c>
      <c r="Y124" s="17">
        <v>0</v>
      </c>
      <c r="Z124" s="73">
        <v>3</v>
      </c>
    </row>
    <row r="125" spans="1:26" x14ac:dyDescent="0.2">
      <c r="A125" s="7" t="s">
        <v>27</v>
      </c>
      <c r="B125" s="54">
        <v>499</v>
      </c>
      <c r="C125" s="54">
        <v>38</v>
      </c>
      <c r="D125" s="17">
        <v>0</v>
      </c>
      <c r="E125" s="17">
        <v>21</v>
      </c>
      <c r="F125" s="17">
        <v>160</v>
      </c>
      <c r="G125" s="17">
        <v>17</v>
      </c>
      <c r="H125" s="43">
        <v>3</v>
      </c>
      <c r="I125" s="54">
        <v>28</v>
      </c>
      <c r="J125" s="17">
        <v>0</v>
      </c>
      <c r="K125" s="17">
        <v>31</v>
      </c>
      <c r="L125" s="17">
        <v>48</v>
      </c>
      <c r="M125" s="17">
        <v>12</v>
      </c>
      <c r="N125" s="43">
        <v>3</v>
      </c>
      <c r="O125" s="54">
        <v>29</v>
      </c>
      <c r="P125" s="17">
        <v>0</v>
      </c>
      <c r="Q125" s="17">
        <v>11</v>
      </c>
      <c r="R125" s="17">
        <v>19</v>
      </c>
      <c r="S125" s="17">
        <v>14</v>
      </c>
      <c r="T125" s="43">
        <v>0</v>
      </c>
      <c r="U125" s="54">
        <v>53</v>
      </c>
      <c r="V125" s="17">
        <v>0</v>
      </c>
      <c r="W125" s="17">
        <v>0</v>
      </c>
      <c r="X125" s="17">
        <v>11</v>
      </c>
      <c r="Y125" s="17">
        <v>0</v>
      </c>
      <c r="Z125" s="73">
        <v>1</v>
      </c>
    </row>
    <row r="126" spans="1:26" x14ac:dyDescent="0.2">
      <c r="A126" s="7" t="s">
        <v>28</v>
      </c>
      <c r="B126" s="54">
        <v>23</v>
      </c>
      <c r="C126" s="54">
        <v>0</v>
      </c>
      <c r="D126" s="17">
        <v>0</v>
      </c>
      <c r="E126" s="17">
        <v>1</v>
      </c>
      <c r="F126" s="17">
        <v>5</v>
      </c>
      <c r="G126" s="17">
        <v>3</v>
      </c>
      <c r="H126" s="43">
        <v>0</v>
      </c>
      <c r="I126" s="54">
        <v>2</v>
      </c>
      <c r="J126" s="17">
        <v>0</v>
      </c>
      <c r="K126" s="17">
        <v>1</v>
      </c>
      <c r="L126" s="17">
        <v>0</v>
      </c>
      <c r="M126" s="17">
        <v>1</v>
      </c>
      <c r="N126" s="43">
        <v>0</v>
      </c>
      <c r="O126" s="54">
        <v>0</v>
      </c>
      <c r="P126" s="17">
        <v>0</v>
      </c>
      <c r="Q126" s="17">
        <v>0</v>
      </c>
      <c r="R126" s="17">
        <v>1</v>
      </c>
      <c r="S126" s="17">
        <v>2</v>
      </c>
      <c r="T126" s="43">
        <v>0</v>
      </c>
      <c r="U126" s="54">
        <v>7</v>
      </c>
      <c r="V126" s="17">
        <v>0</v>
      </c>
      <c r="W126" s="17">
        <v>0</v>
      </c>
      <c r="X126" s="17">
        <v>0</v>
      </c>
      <c r="Y126" s="17">
        <v>0</v>
      </c>
      <c r="Z126" s="73">
        <v>0</v>
      </c>
    </row>
    <row r="127" spans="1:26" x14ac:dyDescent="0.2">
      <c r="A127" s="7" t="s">
        <v>29</v>
      </c>
      <c r="B127" s="54">
        <v>197</v>
      </c>
      <c r="C127" s="54">
        <v>27</v>
      </c>
      <c r="D127" s="17">
        <v>0</v>
      </c>
      <c r="E127" s="17">
        <v>7</v>
      </c>
      <c r="F127" s="17">
        <v>75</v>
      </c>
      <c r="G127" s="17">
        <v>6</v>
      </c>
      <c r="H127" s="43">
        <v>2</v>
      </c>
      <c r="I127" s="54">
        <v>11</v>
      </c>
      <c r="J127" s="17">
        <v>0</v>
      </c>
      <c r="K127" s="17">
        <v>2</v>
      </c>
      <c r="L127" s="17">
        <v>19</v>
      </c>
      <c r="M127" s="17">
        <v>1</v>
      </c>
      <c r="N127" s="43">
        <v>2</v>
      </c>
      <c r="O127" s="54">
        <v>17</v>
      </c>
      <c r="P127" s="17">
        <v>0</v>
      </c>
      <c r="Q127" s="17">
        <v>2</v>
      </c>
      <c r="R127" s="17">
        <v>2</v>
      </c>
      <c r="S127" s="17">
        <v>5</v>
      </c>
      <c r="T127" s="43">
        <v>0</v>
      </c>
      <c r="U127" s="54">
        <v>17</v>
      </c>
      <c r="V127" s="17">
        <v>0</v>
      </c>
      <c r="W127" s="17">
        <v>0</v>
      </c>
      <c r="X127" s="17">
        <v>2</v>
      </c>
      <c r="Y127" s="17">
        <v>0</v>
      </c>
      <c r="Z127" s="73">
        <v>0</v>
      </c>
    </row>
    <row r="128" spans="1:26" x14ac:dyDescent="0.2">
      <c r="A128" s="7" t="s">
        <v>30</v>
      </c>
      <c r="B128" s="54">
        <v>158</v>
      </c>
      <c r="C128" s="54">
        <v>2</v>
      </c>
      <c r="D128" s="17">
        <v>0</v>
      </c>
      <c r="E128" s="17">
        <v>4</v>
      </c>
      <c r="F128" s="17">
        <v>72</v>
      </c>
      <c r="G128" s="17">
        <v>7</v>
      </c>
      <c r="H128" s="43">
        <v>0</v>
      </c>
      <c r="I128" s="54">
        <v>5</v>
      </c>
      <c r="J128" s="17">
        <v>1</v>
      </c>
      <c r="K128" s="17">
        <v>6</v>
      </c>
      <c r="L128" s="17">
        <v>31</v>
      </c>
      <c r="M128" s="17">
        <v>11</v>
      </c>
      <c r="N128" s="43">
        <v>0</v>
      </c>
      <c r="O128" s="54">
        <v>1</v>
      </c>
      <c r="P128" s="17">
        <v>0</v>
      </c>
      <c r="Q128" s="17">
        <v>0</v>
      </c>
      <c r="R128" s="17">
        <v>7</v>
      </c>
      <c r="S128" s="17">
        <v>5</v>
      </c>
      <c r="T128" s="43">
        <v>0</v>
      </c>
      <c r="U128" s="54">
        <v>3</v>
      </c>
      <c r="V128" s="17">
        <v>0</v>
      </c>
      <c r="W128" s="17">
        <v>0</v>
      </c>
      <c r="X128" s="17">
        <v>2</v>
      </c>
      <c r="Y128" s="17">
        <v>0</v>
      </c>
      <c r="Z128" s="73">
        <v>1</v>
      </c>
    </row>
    <row r="129" spans="1:26" x14ac:dyDescent="0.2">
      <c r="A129" s="7" t="s">
        <v>93</v>
      </c>
      <c r="B129" s="54">
        <v>374</v>
      </c>
      <c r="C129" s="54">
        <v>21</v>
      </c>
      <c r="D129" s="17">
        <v>0</v>
      </c>
      <c r="E129" s="17">
        <v>22</v>
      </c>
      <c r="F129" s="17">
        <v>108</v>
      </c>
      <c r="G129" s="17">
        <v>20</v>
      </c>
      <c r="H129" s="43">
        <v>5</v>
      </c>
      <c r="I129" s="54">
        <v>10</v>
      </c>
      <c r="J129" s="17">
        <v>0</v>
      </c>
      <c r="K129" s="17">
        <v>34</v>
      </c>
      <c r="L129" s="17">
        <v>38</v>
      </c>
      <c r="M129" s="17">
        <v>18</v>
      </c>
      <c r="N129" s="43">
        <v>10</v>
      </c>
      <c r="O129" s="54">
        <v>13</v>
      </c>
      <c r="P129" s="17">
        <v>0</v>
      </c>
      <c r="Q129" s="17">
        <v>11</v>
      </c>
      <c r="R129" s="17">
        <v>26</v>
      </c>
      <c r="S129" s="17">
        <v>11</v>
      </c>
      <c r="T129" s="43">
        <v>1</v>
      </c>
      <c r="U129" s="54">
        <v>16</v>
      </c>
      <c r="V129" s="17">
        <v>0</v>
      </c>
      <c r="W129" s="17">
        <v>0</v>
      </c>
      <c r="X129" s="17">
        <v>8</v>
      </c>
      <c r="Y129" s="17">
        <v>1</v>
      </c>
      <c r="Z129" s="73">
        <v>1</v>
      </c>
    </row>
    <row r="130" spans="1:26" x14ac:dyDescent="0.2">
      <c r="A130" s="7" t="s">
        <v>102</v>
      </c>
      <c r="B130" s="54">
        <v>338</v>
      </c>
      <c r="C130" s="54">
        <v>13</v>
      </c>
      <c r="D130" s="17">
        <v>0</v>
      </c>
      <c r="E130" s="17">
        <v>10</v>
      </c>
      <c r="F130" s="17">
        <v>144</v>
      </c>
      <c r="G130" s="17">
        <v>5</v>
      </c>
      <c r="H130" s="43">
        <v>2</v>
      </c>
      <c r="I130" s="54">
        <v>3</v>
      </c>
      <c r="J130" s="17">
        <v>1</v>
      </c>
      <c r="K130" s="17">
        <v>15</v>
      </c>
      <c r="L130" s="17">
        <v>43</v>
      </c>
      <c r="M130" s="17">
        <v>4</v>
      </c>
      <c r="N130" s="43">
        <v>1</v>
      </c>
      <c r="O130" s="54">
        <v>11</v>
      </c>
      <c r="P130" s="17">
        <v>0</v>
      </c>
      <c r="Q130" s="17">
        <v>3</v>
      </c>
      <c r="R130" s="17">
        <v>32</v>
      </c>
      <c r="S130" s="17">
        <v>5</v>
      </c>
      <c r="T130" s="43">
        <v>1</v>
      </c>
      <c r="U130" s="54">
        <v>24</v>
      </c>
      <c r="V130" s="17">
        <v>0</v>
      </c>
      <c r="W130" s="17">
        <v>0</v>
      </c>
      <c r="X130" s="17">
        <v>16</v>
      </c>
      <c r="Y130" s="17">
        <v>1</v>
      </c>
      <c r="Z130" s="73">
        <v>4</v>
      </c>
    </row>
    <row r="131" spans="1:26" x14ac:dyDescent="0.2">
      <c r="A131" s="7"/>
      <c r="B131" s="65"/>
      <c r="C131" s="65"/>
      <c r="D131" s="49"/>
      <c r="E131" s="49"/>
      <c r="F131" s="49"/>
      <c r="G131" s="49"/>
      <c r="H131" s="50"/>
      <c r="I131" s="65"/>
      <c r="J131" s="49"/>
      <c r="K131" s="49"/>
      <c r="L131" s="49"/>
      <c r="M131" s="49"/>
      <c r="N131" s="50"/>
      <c r="O131" s="65"/>
      <c r="P131" s="49"/>
      <c r="Q131" s="49"/>
      <c r="R131" s="49"/>
      <c r="S131" s="49"/>
      <c r="T131" s="50"/>
      <c r="U131" s="65"/>
      <c r="V131" s="49"/>
      <c r="W131" s="49"/>
      <c r="X131" s="49"/>
      <c r="Y131" s="49"/>
      <c r="Z131" s="74"/>
    </row>
    <row r="132" spans="1:26" x14ac:dyDescent="0.2">
      <c r="A132" s="16" t="str">
        <f>VLOOKUP("&lt;Zeilentitel_1&gt;",Uebersetzungen!$B$3:$E$140,Uebersetzungen!$B$2+1,FALSE)</f>
        <v>GRAUBÜNDEN</v>
      </c>
      <c r="B132" s="51">
        <v>75024</v>
      </c>
      <c r="C132" s="51">
        <v>1831</v>
      </c>
      <c r="D132" s="52">
        <v>928</v>
      </c>
      <c r="E132" s="52">
        <v>6858</v>
      </c>
      <c r="F132" s="52">
        <v>12934</v>
      </c>
      <c r="G132" s="52">
        <v>3254</v>
      </c>
      <c r="H132" s="53">
        <v>1039</v>
      </c>
      <c r="I132" s="51">
        <v>1817</v>
      </c>
      <c r="J132" s="52">
        <v>759</v>
      </c>
      <c r="K132" s="52">
        <v>11207</v>
      </c>
      <c r="L132" s="52">
        <v>4199</v>
      </c>
      <c r="M132" s="52">
        <v>2670</v>
      </c>
      <c r="N132" s="53">
        <v>507</v>
      </c>
      <c r="O132" s="51">
        <v>2846</v>
      </c>
      <c r="P132" s="52">
        <v>499</v>
      </c>
      <c r="Q132" s="52">
        <v>6325</v>
      </c>
      <c r="R132" s="52">
        <v>2512</v>
      </c>
      <c r="S132" s="52">
        <v>2580</v>
      </c>
      <c r="T132" s="53">
        <v>320</v>
      </c>
      <c r="U132" s="51">
        <v>7560</v>
      </c>
      <c r="V132" s="52">
        <v>588</v>
      </c>
      <c r="W132" s="52">
        <v>1544</v>
      </c>
      <c r="X132" s="52">
        <v>1171</v>
      </c>
      <c r="Y132" s="52">
        <v>533</v>
      </c>
      <c r="Z132" s="75">
        <v>543</v>
      </c>
    </row>
    <row r="133" spans="1:26" x14ac:dyDescent="0.2">
      <c r="A133" s="14" t="str">
        <f>VLOOKUP("&lt;Zeilentitel_2&gt;",Uebersetzungen!$B$3:$E$140,Uebersetzungen!$B$2+1,FALSE)</f>
        <v>Region Albula</v>
      </c>
      <c r="B133" s="54">
        <v>6150</v>
      </c>
      <c r="C133" s="54">
        <v>104</v>
      </c>
      <c r="D133" s="17">
        <v>2</v>
      </c>
      <c r="E133" s="17">
        <v>477</v>
      </c>
      <c r="F133" s="17">
        <v>967</v>
      </c>
      <c r="G133" s="17">
        <v>348</v>
      </c>
      <c r="H133" s="43">
        <v>62</v>
      </c>
      <c r="I133" s="54">
        <v>111</v>
      </c>
      <c r="J133" s="17">
        <v>5</v>
      </c>
      <c r="K133" s="17">
        <v>1100</v>
      </c>
      <c r="L133" s="17">
        <v>339</v>
      </c>
      <c r="M133" s="17">
        <v>419</v>
      </c>
      <c r="N133" s="43">
        <v>22</v>
      </c>
      <c r="O133" s="54">
        <v>176</v>
      </c>
      <c r="P133" s="17">
        <v>1</v>
      </c>
      <c r="Q133" s="17">
        <v>511</v>
      </c>
      <c r="R133" s="17">
        <v>184</v>
      </c>
      <c r="S133" s="17">
        <v>457</v>
      </c>
      <c r="T133" s="43">
        <v>22</v>
      </c>
      <c r="U133" s="54">
        <v>543</v>
      </c>
      <c r="V133" s="17">
        <v>4</v>
      </c>
      <c r="W133" s="17">
        <v>113</v>
      </c>
      <c r="X133" s="17">
        <v>88</v>
      </c>
      <c r="Y133" s="17">
        <v>66</v>
      </c>
      <c r="Z133" s="73">
        <v>29</v>
      </c>
    </row>
    <row r="134" spans="1:26" x14ac:dyDescent="0.2">
      <c r="A134" s="14" t="str">
        <f>VLOOKUP("&lt;Zeilentitel_3&gt;",Uebersetzungen!$B$3:$E$140,Uebersetzungen!$B$2+1,FALSE)</f>
        <v>Region Bernina</v>
      </c>
      <c r="B134" s="54">
        <v>2197</v>
      </c>
      <c r="C134" s="54">
        <v>62</v>
      </c>
      <c r="D134" s="17">
        <v>2</v>
      </c>
      <c r="E134" s="17">
        <v>156</v>
      </c>
      <c r="F134" s="17">
        <v>647</v>
      </c>
      <c r="G134" s="17">
        <v>254</v>
      </c>
      <c r="H134" s="43">
        <v>30</v>
      </c>
      <c r="I134" s="54">
        <v>49</v>
      </c>
      <c r="J134" s="17">
        <v>0</v>
      </c>
      <c r="K134" s="17">
        <v>190</v>
      </c>
      <c r="L134" s="17">
        <v>228</v>
      </c>
      <c r="M134" s="17">
        <v>91</v>
      </c>
      <c r="N134" s="43">
        <v>5</v>
      </c>
      <c r="O134" s="54">
        <v>45</v>
      </c>
      <c r="P134" s="17">
        <v>0</v>
      </c>
      <c r="Q134" s="17">
        <v>55</v>
      </c>
      <c r="R134" s="17">
        <v>129</v>
      </c>
      <c r="S134" s="17">
        <v>69</v>
      </c>
      <c r="T134" s="43">
        <v>9</v>
      </c>
      <c r="U134" s="54">
        <v>115</v>
      </c>
      <c r="V134" s="17">
        <v>0</v>
      </c>
      <c r="W134" s="17">
        <v>13</v>
      </c>
      <c r="X134" s="17">
        <v>22</v>
      </c>
      <c r="Y134" s="17">
        <v>14</v>
      </c>
      <c r="Z134" s="73">
        <v>12</v>
      </c>
    </row>
    <row r="135" spans="1:26" x14ac:dyDescent="0.2">
      <c r="A135" s="14" t="str">
        <f>VLOOKUP("&lt;Zeilentitel_4&gt;",Uebersetzungen!$B$3:$E$140,Uebersetzungen!$B$2+1,FALSE)</f>
        <v>Region Engiadina Bassa/Val Müstair</v>
      </c>
      <c r="B135" s="54">
        <v>4818</v>
      </c>
      <c r="C135" s="54">
        <v>295</v>
      </c>
      <c r="D135" s="17">
        <v>5</v>
      </c>
      <c r="E135" s="17">
        <v>497</v>
      </c>
      <c r="F135" s="17">
        <v>883</v>
      </c>
      <c r="G135" s="17">
        <v>443</v>
      </c>
      <c r="H135" s="43">
        <v>36</v>
      </c>
      <c r="I135" s="54">
        <v>104</v>
      </c>
      <c r="J135" s="17">
        <v>2</v>
      </c>
      <c r="K135" s="17">
        <v>488</v>
      </c>
      <c r="L135" s="17">
        <v>357</v>
      </c>
      <c r="M135" s="17">
        <v>232</v>
      </c>
      <c r="N135" s="43">
        <v>18</v>
      </c>
      <c r="O135" s="54">
        <v>125</v>
      </c>
      <c r="P135" s="17">
        <v>0</v>
      </c>
      <c r="Q135" s="17">
        <v>275</v>
      </c>
      <c r="R135" s="17">
        <v>153</v>
      </c>
      <c r="S135" s="17">
        <v>223</v>
      </c>
      <c r="T135" s="43">
        <v>16</v>
      </c>
      <c r="U135" s="54">
        <v>471</v>
      </c>
      <c r="V135" s="17">
        <v>6</v>
      </c>
      <c r="W135" s="17">
        <v>43</v>
      </c>
      <c r="X135" s="17">
        <v>87</v>
      </c>
      <c r="Y135" s="17">
        <v>37</v>
      </c>
      <c r="Z135" s="73">
        <v>22</v>
      </c>
    </row>
    <row r="136" spans="1:26" x14ac:dyDescent="0.2">
      <c r="A136" s="14" t="str">
        <f>VLOOKUP("&lt;Zeilentitel_5&gt;",Uebersetzungen!$B$3:$E$140,Uebersetzungen!$B$2+1,FALSE)</f>
        <v>Region Imboden</v>
      </c>
      <c r="B136" s="54">
        <v>5968</v>
      </c>
      <c r="C136" s="54">
        <v>119</v>
      </c>
      <c r="D136" s="17">
        <v>6</v>
      </c>
      <c r="E136" s="17">
        <v>568</v>
      </c>
      <c r="F136" s="17">
        <v>415</v>
      </c>
      <c r="G136" s="17">
        <v>59</v>
      </c>
      <c r="H136" s="43">
        <v>30</v>
      </c>
      <c r="I136" s="54">
        <v>258</v>
      </c>
      <c r="J136" s="17">
        <v>3</v>
      </c>
      <c r="K136" s="17">
        <v>1259</v>
      </c>
      <c r="L136" s="17">
        <v>248</v>
      </c>
      <c r="M136" s="17">
        <v>82</v>
      </c>
      <c r="N136" s="43">
        <v>63</v>
      </c>
      <c r="O136" s="54">
        <v>432</v>
      </c>
      <c r="P136" s="17">
        <v>7</v>
      </c>
      <c r="Q136" s="17">
        <v>788</v>
      </c>
      <c r="R136" s="17">
        <v>64</v>
      </c>
      <c r="S136" s="17">
        <v>25</v>
      </c>
      <c r="T136" s="43">
        <v>27</v>
      </c>
      <c r="U136" s="54">
        <v>1140</v>
      </c>
      <c r="V136" s="17">
        <v>86</v>
      </c>
      <c r="W136" s="17">
        <v>148</v>
      </c>
      <c r="X136" s="17">
        <v>81</v>
      </c>
      <c r="Y136" s="17">
        <v>25</v>
      </c>
      <c r="Z136" s="73">
        <v>35</v>
      </c>
    </row>
    <row r="137" spans="1:26" x14ac:dyDescent="0.2">
      <c r="A137" s="14" t="str">
        <f>VLOOKUP("&lt;Zeilentitel_6&gt;",Uebersetzungen!$B$3:$E$140,Uebersetzungen!$B$2+1,FALSE)</f>
        <v>Region Landquart</v>
      </c>
      <c r="B137" s="54">
        <v>5956</v>
      </c>
      <c r="C137" s="54">
        <v>164</v>
      </c>
      <c r="D137" s="17">
        <v>34</v>
      </c>
      <c r="E137" s="17">
        <v>613</v>
      </c>
      <c r="F137" s="17">
        <v>479</v>
      </c>
      <c r="G137" s="17">
        <v>46</v>
      </c>
      <c r="H137" s="43">
        <v>47</v>
      </c>
      <c r="I137" s="54">
        <v>204</v>
      </c>
      <c r="J137" s="17">
        <v>65</v>
      </c>
      <c r="K137" s="17">
        <v>984</v>
      </c>
      <c r="L137" s="17">
        <v>156</v>
      </c>
      <c r="M137" s="17">
        <v>22</v>
      </c>
      <c r="N137" s="43">
        <v>22</v>
      </c>
      <c r="O137" s="54">
        <v>528</v>
      </c>
      <c r="P137" s="17">
        <v>54</v>
      </c>
      <c r="Q137" s="17">
        <v>1047</v>
      </c>
      <c r="R137" s="17">
        <v>116</v>
      </c>
      <c r="S137" s="17">
        <v>51</v>
      </c>
      <c r="T137" s="43">
        <v>25</v>
      </c>
      <c r="U137" s="54">
        <v>943</v>
      </c>
      <c r="V137" s="17">
        <v>94</v>
      </c>
      <c r="W137" s="17">
        <v>123</v>
      </c>
      <c r="X137" s="17">
        <v>48</v>
      </c>
      <c r="Y137" s="17">
        <v>20</v>
      </c>
      <c r="Z137" s="73">
        <v>71</v>
      </c>
    </row>
    <row r="138" spans="1:26" x14ac:dyDescent="0.2">
      <c r="A138" s="14" t="str">
        <f>VLOOKUP("&lt;Zeilentitel_7&gt;",Uebersetzungen!$B$3:$E$140,Uebersetzungen!$B$2+1,FALSE)</f>
        <v>Region Maloja</v>
      </c>
      <c r="B138" s="54">
        <v>6109</v>
      </c>
      <c r="C138" s="54">
        <v>87</v>
      </c>
      <c r="D138" s="17">
        <v>5</v>
      </c>
      <c r="E138" s="17">
        <v>973</v>
      </c>
      <c r="F138" s="17">
        <v>591</v>
      </c>
      <c r="G138" s="17">
        <v>285</v>
      </c>
      <c r="H138" s="43">
        <v>132</v>
      </c>
      <c r="I138" s="54">
        <v>87</v>
      </c>
      <c r="J138" s="17">
        <v>3</v>
      </c>
      <c r="K138" s="17">
        <v>1434</v>
      </c>
      <c r="L138" s="17">
        <v>124</v>
      </c>
      <c r="M138" s="17">
        <v>154</v>
      </c>
      <c r="N138" s="43">
        <v>41</v>
      </c>
      <c r="O138" s="54">
        <v>80</v>
      </c>
      <c r="P138" s="17">
        <v>1</v>
      </c>
      <c r="Q138" s="17">
        <v>809</v>
      </c>
      <c r="R138" s="17">
        <v>119</v>
      </c>
      <c r="S138" s="17">
        <v>192</v>
      </c>
      <c r="T138" s="43">
        <v>21</v>
      </c>
      <c r="U138" s="54">
        <v>389</v>
      </c>
      <c r="V138" s="17">
        <v>2</v>
      </c>
      <c r="W138" s="17">
        <v>473</v>
      </c>
      <c r="X138" s="17">
        <v>39</v>
      </c>
      <c r="Y138" s="17">
        <v>36</v>
      </c>
      <c r="Z138" s="73">
        <v>32</v>
      </c>
    </row>
    <row r="139" spans="1:26" x14ac:dyDescent="0.2">
      <c r="A139" s="14" t="str">
        <f>VLOOKUP("&lt;Zeilentitel_8&gt;",Uebersetzungen!$B$3:$E$140,Uebersetzungen!$B$2+1,FALSE)</f>
        <v>Region Moesa</v>
      </c>
      <c r="B139" s="54">
        <v>5827</v>
      </c>
      <c r="C139" s="54">
        <v>80</v>
      </c>
      <c r="D139" s="17">
        <v>10</v>
      </c>
      <c r="E139" s="17">
        <v>250</v>
      </c>
      <c r="F139" s="17">
        <v>1156</v>
      </c>
      <c r="G139" s="17">
        <v>937</v>
      </c>
      <c r="H139" s="43">
        <v>164</v>
      </c>
      <c r="I139" s="54">
        <v>53</v>
      </c>
      <c r="J139" s="17">
        <v>9</v>
      </c>
      <c r="K139" s="17">
        <v>451</v>
      </c>
      <c r="L139" s="17">
        <v>382</v>
      </c>
      <c r="M139" s="17">
        <v>604</v>
      </c>
      <c r="N139" s="43">
        <v>24</v>
      </c>
      <c r="O139" s="54">
        <v>79</v>
      </c>
      <c r="P139" s="17">
        <v>8</v>
      </c>
      <c r="Q139" s="17">
        <v>132</v>
      </c>
      <c r="R139" s="17">
        <v>257</v>
      </c>
      <c r="S139" s="17">
        <v>547</v>
      </c>
      <c r="T139" s="43">
        <v>14</v>
      </c>
      <c r="U139" s="54">
        <v>362</v>
      </c>
      <c r="V139" s="17">
        <v>2</v>
      </c>
      <c r="W139" s="17">
        <v>59</v>
      </c>
      <c r="X139" s="17">
        <v>46</v>
      </c>
      <c r="Y139" s="17">
        <v>183</v>
      </c>
      <c r="Z139" s="73">
        <v>18</v>
      </c>
    </row>
    <row r="140" spans="1:26" x14ac:dyDescent="0.2">
      <c r="A140" s="14" t="str">
        <f>VLOOKUP("&lt;Zeilentitel_9&gt;",Uebersetzungen!$B$3:$E$140,Uebersetzungen!$B$2+1,FALSE)</f>
        <v>Region Plessur</v>
      </c>
      <c r="B140" s="54">
        <v>8510</v>
      </c>
      <c r="C140" s="54">
        <v>128</v>
      </c>
      <c r="D140" s="17">
        <v>830</v>
      </c>
      <c r="E140" s="17">
        <v>829</v>
      </c>
      <c r="F140" s="17">
        <v>943</v>
      </c>
      <c r="G140" s="17">
        <v>110</v>
      </c>
      <c r="H140" s="43">
        <v>94</v>
      </c>
      <c r="I140" s="54">
        <v>218</v>
      </c>
      <c r="J140" s="17">
        <v>640</v>
      </c>
      <c r="K140" s="17">
        <v>1208</v>
      </c>
      <c r="L140" s="17">
        <v>462</v>
      </c>
      <c r="M140" s="17">
        <v>214</v>
      </c>
      <c r="N140" s="43">
        <v>50</v>
      </c>
      <c r="O140" s="54">
        <v>160</v>
      </c>
      <c r="P140" s="17">
        <v>417</v>
      </c>
      <c r="Q140" s="17">
        <v>469</v>
      </c>
      <c r="R140" s="17">
        <v>210</v>
      </c>
      <c r="S140" s="17">
        <v>176</v>
      </c>
      <c r="T140" s="43">
        <v>30</v>
      </c>
      <c r="U140" s="54">
        <v>651</v>
      </c>
      <c r="V140" s="17">
        <v>351</v>
      </c>
      <c r="W140" s="17">
        <v>117</v>
      </c>
      <c r="X140" s="17">
        <v>126</v>
      </c>
      <c r="Y140" s="17">
        <v>17</v>
      </c>
      <c r="Z140" s="73">
        <v>60</v>
      </c>
    </row>
    <row r="141" spans="1:26" x14ac:dyDescent="0.2">
      <c r="A141" s="14" t="str">
        <f>VLOOKUP("&lt;Zeilentitel_10&gt;",Uebersetzungen!$B$3:$E$140,Uebersetzungen!$B$2+1,FALSE)</f>
        <v>Region Prättigau/Davos</v>
      </c>
      <c r="B141" s="54">
        <v>11234</v>
      </c>
      <c r="C141" s="54">
        <v>261</v>
      </c>
      <c r="D141" s="17">
        <v>25</v>
      </c>
      <c r="E141" s="17">
        <v>1242</v>
      </c>
      <c r="F141" s="17">
        <v>2489</v>
      </c>
      <c r="G141" s="17">
        <v>204</v>
      </c>
      <c r="H141" s="43">
        <v>269</v>
      </c>
      <c r="I141" s="54">
        <v>205</v>
      </c>
      <c r="J141" s="17">
        <v>10</v>
      </c>
      <c r="K141" s="17">
        <v>1829</v>
      </c>
      <c r="L141" s="17">
        <v>713</v>
      </c>
      <c r="M141" s="17">
        <v>272</v>
      </c>
      <c r="N141" s="43">
        <v>127</v>
      </c>
      <c r="O141" s="54">
        <v>343</v>
      </c>
      <c r="P141" s="17">
        <v>4</v>
      </c>
      <c r="Q141" s="17">
        <v>933</v>
      </c>
      <c r="R141" s="17">
        <v>447</v>
      </c>
      <c r="S141" s="17">
        <v>183</v>
      </c>
      <c r="T141" s="43">
        <v>42</v>
      </c>
      <c r="U141" s="54">
        <v>989</v>
      </c>
      <c r="V141" s="17">
        <v>30</v>
      </c>
      <c r="W141" s="17">
        <v>257</v>
      </c>
      <c r="X141" s="17">
        <v>241</v>
      </c>
      <c r="Y141" s="17">
        <v>31</v>
      </c>
      <c r="Z141" s="73">
        <v>88</v>
      </c>
    </row>
    <row r="142" spans="1:26" x14ac:dyDescent="0.2">
      <c r="A142" s="14" t="str">
        <f>VLOOKUP("&lt;Zeilentitel_11&gt;",Uebersetzungen!$B$3:$E$140,Uebersetzungen!$B$2+1,FALSE)</f>
        <v>Region Surselva</v>
      </c>
      <c r="B142" s="54">
        <v>12217</v>
      </c>
      <c r="C142" s="54">
        <v>265</v>
      </c>
      <c r="D142" s="17">
        <v>7</v>
      </c>
      <c r="E142" s="17">
        <v>849</v>
      </c>
      <c r="F142" s="17">
        <v>2931</v>
      </c>
      <c r="G142" s="17">
        <v>395</v>
      </c>
      <c r="H142" s="43">
        <v>119</v>
      </c>
      <c r="I142" s="54">
        <v>323</v>
      </c>
      <c r="J142" s="17">
        <v>5</v>
      </c>
      <c r="K142" s="17">
        <v>1548</v>
      </c>
      <c r="L142" s="17">
        <v>675</v>
      </c>
      <c r="M142" s="17">
        <v>448</v>
      </c>
      <c r="N142" s="43">
        <v>97</v>
      </c>
      <c r="O142" s="54">
        <v>482</v>
      </c>
      <c r="P142" s="17">
        <v>2</v>
      </c>
      <c r="Q142" s="17">
        <v>1031</v>
      </c>
      <c r="R142" s="17">
        <v>548</v>
      </c>
      <c r="S142" s="17">
        <v>529</v>
      </c>
      <c r="T142" s="43">
        <v>94</v>
      </c>
      <c r="U142" s="54">
        <v>1259</v>
      </c>
      <c r="V142" s="17">
        <v>4</v>
      </c>
      <c r="W142" s="17">
        <v>165</v>
      </c>
      <c r="X142" s="17">
        <v>228</v>
      </c>
      <c r="Y142" s="17">
        <v>66</v>
      </c>
      <c r="Z142" s="73">
        <v>147</v>
      </c>
    </row>
    <row r="143" spans="1:26" ht="13.5" thickBot="1" x14ac:dyDescent="0.25">
      <c r="A143" s="15" t="str">
        <f>VLOOKUP("&lt;Zeilentitel_12&gt;",Uebersetzungen!$B$3:$E$140,Uebersetzungen!$B$2+1,FALSE)</f>
        <v>Region Viamala</v>
      </c>
      <c r="B143" s="60">
        <v>6038</v>
      </c>
      <c r="C143" s="60">
        <v>266</v>
      </c>
      <c r="D143" s="55">
        <v>2</v>
      </c>
      <c r="E143" s="55">
        <v>404</v>
      </c>
      <c r="F143" s="55">
        <v>1433</v>
      </c>
      <c r="G143" s="55">
        <v>173</v>
      </c>
      <c r="H143" s="56">
        <v>56</v>
      </c>
      <c r="I143" s="60">
        <v>205</v>
      </c>
      <c r="J143" s="55">
        <v>17</v>
      </c>
      <c r="K143" s="55">
        <v>716</v>
      </c>
      <c r="L143" s="55">
        <v>515</v>
      </c>
      <c r="M143" s="55">
        <v>132</v>
      </c>
      <c r="N143" s="56">
        <v>38</v>
      </c>
      <c r="O143" s="60">
        <v>396</v>
      </c>
      <c r="P143" s="55">
        <v>5</v>
      </c>
      <c r="Q143" s="55">
        <v>275</v>
      </c>
      <c r="R143" s="55">
        <v>285</v>
      </c>
      <c r="S143" s="55">
        <v>128</v>
      </c>
      <c r="T143" s="56">
        <v>20</v>
      </c>
      <c r="U143" s="60">
        <v>698</v>
      </c>
      <c r="V143" s="55">
        <v>9</v>
      </c>
      <c r="W143" s="55">
        <v>33</v>
      </c>
      <c r="X143" s="55">
        <v>165</v>
      </c>
      <c r="Y143" s="55">
        <v>38</v>
      </c>
      <c r="Z143" s="76">
        <v>29</v>
      </c>
    </row>
    <row r="144" spans="1:26" x14ac:dyDescent="0.2">
      <c r="A144" s="19"/>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25.5" customHeight="1" x14ac:dyDescent="0.2">
      <c r="A145" s="91" t="str">
        <f>VLOOKUP("&lt;Legende_1&gt;",Uebersetzungen!$B$3:$E$140,Uebersetzungen!$B$2+1,FALSE)</f>
        <v>Um die Auswertung der Daten zu erleichtern, wurden fehlende Werte in der GWS statistisch eingesetzt. Bei kleinräumigen Auswertungen kann deshalb nicht ausgeschlossen werden, dass diese Ergänzungen zu Verzerrungen führen. Kleinräumige Analysen sind demzufolge mit Vorsicht zu interpretieren.</v>
      </c>
      <c r="B145" s="91"/>
      <c r="C145" s="91"/>
      <c r="D145" s="91"/>
      <c r="E145" s="91"/>
      <c r="F145" s="91"/>
      <c r="G145" s="91"/>
      <c r="H145" s="91"/>
      <c r="I145" s="91"/>
      <c r="J145" s="91"/>
      <c r="K145" s="91"/>
      <c r="L145" s="91"/>
      <c r="M145" s="91"/>
      <c r="N145" s="91"/>
      <c r="O145" s="91"/>
      <c r="P145" s="91"/>
      <c r="Q145" s="91"/>
      <c r="R145" s="91"/>
      <c r="S145" s="91"/>
      <c r="T145" s="91"/>
      <c r="U145" s="91"/>
      <c r="V145" s="91"/>
      <c r="W145" s="91"/>
      <c r="X145" s="91"/>
      <c r="Y145" s="91"/>
      <c r="Z145" s="91"/>
    </row>
    <row r="146" spans="1:26" x14ac:dyDescent="0.2">
      <c r="A146" s="10" t="str">
        <f>VLOOKUP("&lt;Legende_1.1&gt;",Uebersetzungen!$B$3:$E$140,Uebersetzungen!$B$2+1,FALSE)</f>
        <v>Für den Fall, dass in einem Gebäude verschiedene Heizsysteme installiert sind, wird in dieser Statistik ausschliesslich das Hauptsystem (das leistungsstärkste) und dessen Energiequelle berücksichtigt.</v>
      </c>
    </row>
    <row r="148" spans="1:26" x14ac:dyDescent="0.2">
      <c r="A148" s="10" t="str">
        <f>VLOOKUP("&lt;Legende_2&gt;",Uebersetzungen!$B$3:$E$140,Uebersetzungen!$B$2+1,FALSE)</f>
        <v>(1) Energiequellen für Wärmepumpen sind z.B. Luft, Geothermie oder Wasser.</v>
      </c>
    </row>
    <row r="149" spans="1:26" x14ac:dyDescent="0.2">
      <c r="A149" s="10" t="str">
        <f>VLOOKUP("&lt;T2Legende_3&gt;",Uebersetzungen!$B$3:$E$140,Uebersetzungen!$B$2+1,FALSE)</f>
        <v>(2) Fernwärme, Solarthermie, andere oder keine Energiequelle</v>
      </c>
    </row>
    <row r="151" spans="1:26" x14ac:dyDescent="0.2">
      <c r="A151" s="5" t="str">
        <f>VLOOKUP("&lt;Quelle_1&gt;",Uebersetzungen!$B$3:$E$93,Uebersetzungen!$B$2+1,FALSE)</f>
        <v>Quelle: BFS (Gebäude- und Wohnungsstatistik)</v>
      </c>
    </row>
    <row r="152" spans="1:26" x14ac:dyDescent="0.2">
      <c r="A152" s="10" t="str">
        <f>VLOOKUP("&lt;Aktualisierung&gt;",Uebersetzungen!$B$3:$E$93,Uebersetzungen!$B$2+1,FALSE)</f>
        <v>Letztmals aktualisiert am: 22.09.2025</v>
      </c>
    </row>
  </sheetData>
  <sheetProtection sheet="1" objects="1" scenarios="1"/>
  <mergeCells count="3">
    <mergeCell ref="A7:B7"/>
    <mergeCell ref="A9:N9"/>
    <mergeCell ref="B13:N13"/>
  </mergeCells>
  <pageMargins left="0.7" right="0.7" top="0.78740157499999996" bottom="0.78740157499999996" header="0.3" footer="0.3"/>
  <pageSetup paperSize="9" scale="3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Option Button 1">
              <controlPr defaultSize="0" autoFill="0" autoLine="0" autoPict="0">
                <anchor moveWithCells="1">
                  <from>
                    <xdr:col>4</xdr:col>
                    <xdr:colOff>238125</xdr:colOff>
                    <xdr:row>1</xdr:row>
                    <xdr:rowOff>114300</xdr:rowOff>
                  </from>
                  <to>
                    <xdr:col>5</xdr:col>
                    <xdr:colOff>361950</xdr:colOff>
                    <xdr:row>2</xdr:row>
                    <xdr:rowOff>142875</xdr:rowOff>
                  </to>
                </anchor>
              </controlPr>
            </control>
          </mc:Choice>
        </mc:AlternateContent>
        <mc:AlternateContent xmlns:mc="http://schemas.openxmlformats.org/markup-compatibility/2006">
          <mc:Choice Requires="x14">
            <control shapeId="21506" r:id="rId5" name="Option Button 2">
              <controlPr defaultSize="0" autoFill="0" autoLine="0" autoPict="0">
                <anchor moveWithCells="1">
                  <from>
                    <xdr:col>4</xdr:col>
                    <xdr:colOff>238125</xdr:colOff>
                    <xdr:row>2</xdr:row>
                    <xdr:rowOff>104775</xdr:rowOff>
                  </from>
                  <to>
                    <xdr:col>5</xdr:col>
                    <xdr:colOff>704850</xdr:colOff>
                    <xdr:row>3</xdr:row>
                    <xdr:rowOff>114300</xdr:rowOff>
                  </to>
                </anchor>
              </controlPr>
            </control>
          </mc:Choice>
        </mc:AlternateContent>
        <mc:AlternateContent xmlns:mc="http://schemas.openxmlformats.org/markup-compatibility/2006">
          <mc:Choice Requires="x14">
            <control shapeId="21507" r:id="rId6" name="Option Button 3">
              <controlPr defaultSize="0" autoFill="0" autoLine="0" autoPict="0">
                <anchor moveWithCells="1">
                  <from>
                    <xdr:col>4</xdr:col>
                    <xdr:colOff>238125</xdr:colOff>
                    <xdr:row>3</xdr:row>
                    <xdr:rowOff>66675</xdr:rowOff>
                  </from>
                  <to>
                    <xdr:col>5</xdr:col>
                    <xdr:colOff>361950</xdr:colOff>
                    <xdr:row>4</xdr:row>
                    <xdr:rowOff>95250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150"/>
  <sheetViews>
    <sheetView zoomScaleNormal="100" workbookViewId="0"/>
  </sheetViews>
  <sheetFormatPr baseColWidth="10" defaultRowHeight="12.75" x14ac:dyDescent="0.2"/>
  <cols>
    <col min="1" max="1" width="36.42578125" style="10" customWidth="1"/>
    <col min="2" max="2" width="18" style="10" customWidth="1"/>
    <col min="3" max="35" width="13" style="10" customWidth="1"/>
    <col min="36" max="16384" width="11.42578125" style="10"/>
  </cols>
  <sheetData>
    <row r="1" spans="1:35" s="1" customFormat="1" x14ac:dyDescent="0.2"/>
    <row r="2" spans="1:35" s="1" customFormat="1" ht="15.75"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row>
    <row r="3" spans="1:35" s="1" customFormat="1" ht="15.75" x14ac:dyDescent="0.25">
      <c r="B3" s="11"/>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row>
    <row r="4" spans="1:35" s="1" customFormat="1" ht="15.75" x14ac:dyDescent="0.25">
      <c r="B4" s="11"/>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row>
    <row r="5" spans="1:35" s="2" customFormat="1" x14ac:dyDescent="0.2"/>
    <row r="6" spans="1:35" s="1" customFormat="1" ht="6" customHeight="1" x14ac:dyDescent="0.2">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row>
    <row r="7" spans="1:35" s="2" customFormat="1" ht="15.75" customHeight="1" x14ac:dyDescent="0.2">
      <c r="A7" s="92" t="str">
        <f>VLOOKUP("&lt;Fachbereich&gt;",Uebersetzungen!$B$3:$E$140,Uebersetzungen!$B$2+1,FALSE)</f>
        <v>Daten &amp; Statistik</v>
      </c>
      <c r="B7" s="92"/>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row>
    <row r="8" spans="1:35" s="2" customFormat="1" ht="15.75" customHeight="1" x14ac:dyDescent="0.2">
      <c r="B8" s="67"/>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row>
    <row r="9" spans="1:35" s="2" customFormat="1" ht="15.75" customHeight="1" x14ac:dyDescent="0.25">
      <c r="A9" s="93" t="str">
        <f>VLOOKUP("&lt;T3Titel&gt;",Uebersetzungen!$B$3:$E$360,Uebersetzungen!$B$2+1,FALSE)</f>
        <v>Wohnungen nach Heizsystem, Energiequelle der Heizung, Heizsystem Warmwasser und Energiequelle Warmwasser, nach Gemeinden, 2024</v>
      </c>
      <c r="B9" s="94"/>
      <c r="C9" s="94"/>
      <c r="D9" s="94"/>
      <c r="E9" s="94"/>
      <c r="F9" s="94"/>
      <c r="G9" s="94"/>
      <c r="H9" s="94"/>
      <c r="I9" s="94"/>
      <c r="J9" s="94"/>
      <c r="K9" s="94"/>
      <c r="L9" s="94"/>
      <c r="M9" s="94"/>
      <c r="N9" s="94"/>
      <c r="O9" s="94"/>
      <c r="P9" s="94"/>
      <c r="Q9" s="94"/>
      <c r="R9" s="94"/>
      <c r="S9" s="94"/>
      <c r="T9" s="3"/>
      <c r="U9" s="3"/>
      <c r="V9" s="3"/>
      <c r="W9" s="3"/>
      <c r="X9" s="3"/>
      <c r="Y9" s="3"/>
      <c r="Z9" s="3"/>
      <c r="AA9" s="3"/>
      <c r="AB9" s="3"/>
      <c r="AC9" s="3"/>
      <c r="AD9" s="3"/>
      <c r="AE9" s="3"/>
      <c r="AF9" s="3"/>
      <c r="AG9" s="3"/>
      <c r="AH9" s="3"/>
      <c r="AI9" s="3"/>
    </row>
    <row r="10" spans="1:35" s="5" customFormat="1" x14ac:dyDescent="0.2">
      <c r="A10" s="33" t="str">
        <f>VLOOKUP("&lt;T3UTitel&gt;",Uebersetzungen!$B$3:$E$340,Uebersetzungen!$B$2+1,FALSE)</f>
        <v>(Gemeindestand 2024: 101 Gemeinden)</v>
      </c>
      <c r="B10" s="34"/>
      <c r="C10" s="35"/>
      <c r="D10" s="35"/>
      <c r="E10" s="35"/>
      <c r="F10" s="35"/>
      <c r="G10" s="35"/>
      <c r="H10" s="35"/>
      <c r="I10" s="35"/>
      <c r="J10" s="36"/>
      <c r="K10" s="35"/>
      <c r="L10" s="35"/>
      <c r="M10" s="35"/>
      <c r="N10" s="35"/>
      <c r="O10" s="35"/>
      <c r="P10" s="35"/>
      <c r="Q10" s="35"/>
      <c r="R10" s="35"/>
      <c r="S10" s="36"/>
      <c r="T10" s="35"/>
      <c r="U10" s="35"/>
      <c r="V10" s="35"/>
      <c r="W10" s="35"/>
      <c r="X10" s="35"/>
      <c r="Y10" s="35"/>
      <c r="Z10" s="36"/>
      <c r="AA10" s="35"/>
      <c r="AB10" s="35"/>
      <c r="AC10" s="35"/>
      <c r="AD10" s="35"/>
      <c r="AE10" s="35"/>
      <c r="AF10" s="35"/>
      <c r="AG10" s="35"/>
      <c r="AH10" s="35"/>
      <c r="AI10" s="36"/>
    </row>
    <row r="11" spans="1:35" s="5" customFormat="1" x14ac:dyDescent="0.2">
      <c r="A11" s="33"/>
      <c r="B11" s="34"/>
      <c r="C11" s="35"/>
      <c r="D11" s="35"/>
      <c r="E11" s="35"/>
      <c r="F11" s="35"/>
      <c r="G11" s="35"/>
      <c r="H11" s="35"/>
      <c r="I11" s="35"/>
      <c r="J11" s="36"/>
      <c r="K11" s="35"/>
      <c r="L11" s="35"/>
      <c r="M11" s="35"/>
      <c r="N11" s="35"/>
      <c r="O11" s="35"/>
      <c r="P11" s="35"/>
      <c r="Q11" s="35"/>
      <c r="R11" s="35"/>
      <c r="S11" s="36"/>
      <c r="T11" s="35"/>
      <c r="U11" s="35"/>
      <c r="V11" s="35"/>
      <c r="W11" s="35"/>
      <c r="X11" s="35"/>
      <c r="Y11" s="35"/>
      <c r="Z11" s="36"/>
      <c r="AA11" s="35"/>
      <c r="AB11" s="35"/>
      <c r="AC11" s="35"/>
      <c r="AD11" s="35"/>
      <c r="AE11" s="35"/>
      <c r="AF11" s="35"/>
      <c r="AG11" s="35"/>
      <c r="AH11" s="35"/>
      <c r="AI11" s="36"/>
    </row>
    <row r="12" spans="1:35" s="5" customFormat="1" ht="13.5" thickBot="1" x14ac:dyDescent="0.25">
      <c r="A12" s="33"/>
      <c r="B12" s="34"/>
      <c r="C12" s="35"/>
      <c r="D12" s="35"/>
      <c r="E12" s="35"/>
      <c r="F12" s="35"/>
      <c r="G12" s="35"/>
      <c r="H12" s="35"/>
      <c r="I12" s="35"/>
      <c r="J12" s="36"/>
      <c r="K12" s="35"/>
      <c r="L12" s="35"/>
      <c r="M12" s="35"/>
      <c r="N12" s="35"/>
      <c r="O12" s="35"/>
      <c r="P12" s="35"/>
      <c r="Q12" s="35"/>
      <c r="R12" s="35"/>
      <c r="S12" s="36"/>
      <c r="T12" s="35"/>
      <c r="U12" s="35"/>
      <c r="V12" s="35"/>
      <c r="W12" s="35"/>
      <c r="X12" s="35"/>
      <c r="Y12" s="35"/>
      <c r="Z12" s="36"/>
      <c r="AA12" s="35"/>
      <c r="AB12" s="35"/>
      <c r="AC12" s="35"/>
      <c r="AD12" s="35"/>
      <c r="AE12" s="35"/>
      <c r="AF12" s="35"/>
      <c r="AG12" s="35"/>
      <c r="AH12" s="35"/>
      <c r="AI12" s="36"/>
    </row>
    <row r="13" spans="1:35" s="4" customFormat="1" ht="15.75" thickBot="1" x14ac:dyDescent="0.3">
      <c r="B13" s="95" t="str">
        <f>VLOOKUP("&lt;T3SpaltenTitel_0&gt;",Uebersetzungen!$B$3:$E$358,Uebersetzungen!$B$2+1,FALSE)</f>
        <v>Wohnungen</v>
      </c>
      <c r="C13" s="96"/>
      <c r="D13" s="96"/>
      <c r="E13" s="96"/>
      <c r="F13" s="96"/>
      <c r="G13" s="96"/>
      <c r="H13" s="96"/>
      <c r="I13" s="96"/>
      <c r="J13" s="96"/>
      <c r="K13" s="96"/>
      <c r="L13" s="96"/>
      <c r="M13" s="96"/>
      <c r="N13" s="96"/>
      <c r="O13" s="96"/>
      <c r="P13" s="96"/>
      <c r="Q13" s="96"/>
      <c r="R13" s="96"/>
      <c r="S13" s="96"/>
      <c r="T13" s="68"/>
      <c r="U13" s="68"/>
      <c r="V13" s="68"/>
      <c r="W13" s="68"/>
      <c r="X13" s="68"/>
      <c r="Y13" s="68"/>
      <c r="Z13" s="68"/>
      <c r="AA13" s="68"/>
      <c r="AB13" s="68"/>
      <c r="AC13" s="68"/>
      <c r="AD13" s="68"/>
      <c r="AE13" s="68"/>
      <c r="AF13" s="68"/>
      <c r="AG13" s="68"/>
      <c r="AH13" s="68"/>
      <c r="AI13" s="85"/>
    </row>
    <row r="14" spans="1:35" s="39" customFormat="1" ht="18" customHeight="1" x14ac:dyDescent="0.2">
      <c r="A14" s="38"/>
      <c r="B14" s="58" t="str">
        <f>VLOOKUP("&lt;SpaltenTitel_1&gt;",Uebersetzungen!$B$3:$E$58,Uebersetzungen!$B$2+1,FALSE)</f>
        <v>Total</v>
      </c>
      <c r="C14" s="58" t="str">
        <f>VLOOKUP("&lt;SpaltenTitel_2&gt;",Uebersetzungen!$B$3:$E$58,Uebersetzungen!$B$2+1,FALSE)</f>
        <v>Heizsystem</v>
      </c>
      <c r="D14" s="41"/>
      <c r="E14" s="41"/>
      <c r="F14" s="41"/>
      <c r="G14" s="41"/>
      <c r="H14" s="41"/>
      <c r="I14" s="41"/>
      <c r="J14" s="42"/>
      <c r="K14" s="58" t="str">
        <f>VLOOKUP("&lt;SpaltenTitel_3&gt;",Uebersetzungen!$B$3:$E$58,Uebersetzungen!$B$2+1,FALSE)</f>
        <v>Energiequelle der Heizung</v>
      </c>
      <c r="L14" s="41"/>
      <c r="M14" s="41"/>
      <c r="N14" s="41"/>
      <c r="O14" s="41"/>
      <c r="P14" s="41"/>
      <c r="Q14" s="41"/>
      <c r="R14" s="41"/>
      <c r="S14" s="42"/>
      <c r="T14" s="58" t="str">
        <f>VLOOKUP("&lt;SpaltenTitel_4&gt;",Uebersetzungen!$B$3:$E$58,Uebersetzungen!$B$2+1,FALSE)</f>
        <v>Heizsystem Warmwasser</v>
      </c>
      <c r="U14" s="41"/>
      <c r="V14" s="41"/>
      <c r="W14" s="41"/>
      <c r="X14" s="41"/>
      <c r="Y14" s="41"/>
      <c r="Z14" s="42"/>
      <c r="AA14" s="58" t="str">
        <f>VLOOKUP("&lt;SpaltenTitel_5&gt;",Uebersetzungen!$B$3:$E$58,Uebersetzungen!$B$2+1,FALSE)</f>
        <v>Energiequelle Warmwasser</v>
      </c>
      <c r="AB14" s="41"/>
      <c r="AC14" s="41"/>
      <c r="AD14" s="41"/>
      <c r="AE14" s="41"/>
      <c r="AF14" s="41"/>
      <c r="AG14" s="41"/>
      <c r="AH14" s="41"/>
      <c r="AI14" s="69"/>
    </row>
    <row r="15" spans="1:35" s="39" customFormat="1" ht="54.75" customHeight="1" x14ac:dyDescent="0.2">
      <c r="A15" s="40"/>
      <c r="B15" s="66"/>
      <c r="C15" s="81" t="str">
        <f>VLOOKUP("&lt;SpaltenTitel_2.1&gt;",Uebersetzungen!$B$3:$E$58,Uebersetzungen!$B$2+1,FALSE)</f>
        <v>Wärmepumpe</v>
      </c>
      <c r="D15" s="82" t="str">
        <f>VLOOKUP("&lt;SpaltenTitel_2.2&gt;",Uebersetzungen!$B$3:$E$58,Uebersetzungen!$B$2+1,FALSE)</f>
        <v>Thermische Solaranlage</v>
      </c>
      <c r="E15" s="82" t="str">
        <f>VLOOKUP("&lt;SpaltenTitel_2.3&gt;",Uebersetzungen!$B$3:$E$377,Uebersetzungen!$B$2+1,FALSE)</f>
        <v>Heizkessel</v>
      </c>
      <c r="F15" s="82" t="str">
        <f>VLOOKUP("&lt;SpaltenTitel_2.4&gt;",Uebersetzungen!$B$3:$E$377,Uebersetzungen!$B$2+1,FALSE)</f>
        <v>Ofen</v>
      </c>
      <c r="G15" s="82" t="str">
        <f>VLOOKUP("&lt;SpaltenTitel_2.5&gt;",Uebersetzungen!$B$3:$E$377,Uebersetzungen!$B$2+1,FALSE)</f>
        <v>Elektroheizung</v>
      </c>
      <c r="H15" s="83" t="str">
        <f>VLOOKUP("&lt;SpaltenTitel_2.6&gt;",Uebersetzungen!$B$3:$E$377,Uebersetzungen!$B$2+1,FALSE)</f>
        <v>Wärmetauscher</v>
      </c>
      <c r="I15" s="82" t="str">
        <f>VLOOKUP("&lt;SpaltenTitel_2.7&gt;",Uebersetzungen!$B$3:$E$377,Uebersetzungen!$B$2+1,FALSE)</f>
        <v>Anderes Heizsystem</v>
      </c>
      <c r="J15" s="84" t="str">
        <f>VLOOKUP("&lt;SpaltenTitel_2.8&gt;",Uebersetzungen!$B$3:$E$377,Uebersetzungen!$B$2+1,FALSE)</f>
        <v>Kein Heizsystem</v>
      </c>
      <c r="K15" s="81" t="str">
        <f>VLOOKUP("&lt;SpaltenTitel_4.1&gt;",Uebersetzungen!$B$3:$E$58,Uebersetzungen!$B$2+1,FALSE)</f>
        <v>Energiequelle für die Wärmepumpe (1)</v>
      </c>
      <c r="L15" s="82" t="str">
        <f>VLOOKUP("&lt;SpaltenTitel_4.2&gt;",Uebersetzungen!$B$3:$E$58,Uebersetzungen!$B$2+1,FALSE)</f>
        <v>Gas</v>
      </c>
      <c r="M15" s="82" t="str">
        <f>VLOOKUP("&lt;SpaltenTitel_4.3&gt;",Uebersetzungen!$B$3:$E$377,Uebersetzungen!$B$2+1,FALSE)</f>
        <v>Heizöl</v>
      </c>
      <c r="N15" s="82" t="str">
        <f>VLOOKUP("&lt;SpaltenTitel_4.4&gt;",Uebersetzungen!$B$3:$E$377,Uebersetzungen!$B$2+1,FALSE)</f>
        <v>Holz</v>
      </c>
      <c r="O15" s="82" t="str">
        <f>VLOOKUP("&lt;SpaltenTitel_4.5&gt;",Uebersetzungen!$B$3:$E$377,Uebersetzungen!$B$2+1,FALSE)</f>
        <v>Elektrizität</v>
      </c>
      <c r="P15" s="83" t="str">
        <f>VLOOKUP("&lt;SpaltenTitel_4.6&gt;",Uebersetzungen!$B$3:$E$377,Uebersetzungen!$B$2+1,FALSE)</f>
        <v>Solarthermie</v>
      </c>
      <c r="Q15" s="83" t="str">
        <f>VLOOKUP("&lt;SpaltenTitel_4.7&gt;",Uebersetzungen!$B$3:$E$377,Uebersetzungen!$B$2+1,FALSE)</f>
        <v>Fernwärme</v>
      </c>
      <c r="R15" s="83" t="str">
        <f>VLOOKUP("&lt;SpaltenTitel_4.8&gt;",Uebersetzungen!$B$3:$E$377,Uebersetzungen!$B$2+1,FALSE)</f>
        <v>Andere Energiequelle</v>
      </c>
      <c r="S15" s="84" t="str">
        <f>VLOOKUP("&lt;SpaltenTitel_4.9&gt;",Uebersetzungen!$B$3:$E$377,Uebersetzungen!$B$2+1,FALSE)</f>
        <v>Keine Energiequelle</v>
      </c>
      <c r="T15" s="81" t="str">
        <f>VLOOKUP("&lt;SpaltenTitel_3.1&gt;",Uebersetzungen!$B$3:$E$58,Uebersetzungen!$B$2+1,FALSE)</f>
        <v>Wärmepumpe</v>
      </c>
      <c r="U15" s="82" t="str">
        <f>VLOOKUP("&lt;SpaltenTitel_3.2&gt;",Uebersetzungen!$B$3:$E$58,Uebersetzungen!$B$2+1,FALSE)</f>
        <v>Thermische Solaranlage</v>
      </c>
      <c r="V15" s="82" t="str">
        <f>VLOOKUP("&lt;SpaltenTitel_3.3&gt;",Uebersetzungen!$B$3:$E$377,Uebersetzungen!$B$2+1,FALSE)</f>
        <v>Heizkessel</v>
      </c>
      <c r="W15" s="82" t="str">
        <f>VLOOKUP("&lt;SpaltenTitel_3.4&gt;",Uebersetzungen!$B$3:$E$377,Uebersetzungen!$B$2+1,FALSE)</f>
        <v>Boiler</v>
      </c>
      <c r="X15" s="82" t="str">
        <f>VLOOKUP("&lt;SpaltenTitel_3.5&gt;",Uebersetzungen!$B$3:$E$377,Uebersetzungen!$B$2+1,FALSE)</f>
        <v>Wärmetauscher</v>
      </c>
      <c r="Y15" s="83" t="str">
        <f>VLOOKUP("&lt;SpaltenTitel_3.6&gt;",Uebersetzungen!$B$3:$E$377,Uebersetzungen!$B$2+1,FALSE)</f>
        <v>Anderes Heizsystem</v>
      </c>
      <c r="Z15" s="84" t="str">
        <f>VLOOKUP("&lt;SpaltenTitel_3.7&gt;",Uebersetzungen!$B$3:$E$377,Uebersetzungen!$B$2+1,FALSE)</f>
        <v>Kein Heizsystem</v>
      </c>
      <c r="AA15" s="81" t="str">
        <f>VLOOKUP("&lt;SpaltenTitel_4.1&gt;",Uebersetzungen!$B$3:$E$58,Uebersetzungen!$B$2+1,FALSE)</f>
        <v>Energiequelle für die Wärmepumpe (1)</v>
      </c>
      <c r="AB15" s="82" t="str">
        <f>VLOOKUP("&lt;SpaltenTitel_4.2&gt;",Uebersetzungen!$B$3:$E$58,Uebersetzungen!$B$2+1,FALSE)</f>
        <v>Gas</v>
      </c>
      <c r="AC15" s="82" t="str">
        <f>VLOOKUP("&lt;SpaltenTitel_4.3&gt;",Uebersetzungen!$B$3:$E$377,Uebersetzungen!$B$2+1,FALSE)</f>
        <v>Heizöl</v>
      </c>
      <c r="AD15" s="82" t="str">
        <f>VLOOKUP("&lt;SpaltenTitel_4.4&gt;",Uebersetzungen!$B$3:$E$377,Uebersetzungen!$B$2+1,FALSE)</f>
        <v>Holz</v>
      </c>
      <c r="AE15" s="82" t="str">
        <f>VLOOKUP("&lt;SpaltenTitel_4.5&gt;",Uebersetzungen!$B$3:$E$377,Uebersetzungen!$B$2+1,FALSE)</f>
        <v>Elektrizität</v>
      </c>
      <c r="AF15" s="83" t="str">
        <f>VLOOKUP("&lt;SpaltenTitel_4.6&gt;",Uebersetzungen!$B$3:$E$377,Uebersetzungen!$B$2+1,FALSE)</f>
        <v>Solarthermie</v>
      </c>
      <c r="AG15" s="83" t="str">
        <f>VLOOKUP("&lt;SpaltenTitel_4.7&gt;",Uebersetzungen!$B$3:$E$377,Uebersetzungen!$B$2+1,FALSE)</f>
        <v>Fernwärme</v>
      </c>
      <c r="AH15" s="82" t="str">
        <f>VLOOKUP("&lt;SpaltenTitel_4.8&gt;",Uebersetzungen!$B$3:$E$377,Uebersetzungen!$B$2+1,FALSE)</f>
        <v>Andere Energiequelle</v>
      </c>
      <c r="AI15" s="86" t="str">
        <f>VLOOKUP("&lt;SpaltenTitel_4.9&gt;",Uebersetzungen!$B$3:$E$377,Uebersetzungen!$B$2+1,FALSE)</f>
        <v>Keine Energiequelle</v>
      </c>
    </row>
    <row r="16" spans="1:35" x14ac:dyDescent="0.2">
      <c r="A16" s="13"/>
      <c r="B16" s="59"/>
      <c r="C16" s="54"/>
      <c r="D16" s="17"/>
      <c r="E16" s="17"/>
      <c r="F16" s="17"/>
      <c r="G16" s="17"/>
      <c r="H16" s="17"/>
      <c r="I16" s="17"/>
      <c r="J16" s="44"/>
      <c r="K16" s="54"/>
      <c r="L16" s="17"/>
      <c r="M16" s="17"/>
      <c r="N16" s="17"/>
      <c r="O16" s="17"/>
      <c r="P16" s="17"/>
      <c r="Q16" s="17"/>
      <c r="R16" s="17"/>
      <c r="S16" s="44"/>
      <c r="T16" s="54"/>
      <c r="U16" s="17"/>
      <c r="V16" s="17"/>
      <c r="W16" s="17"/>
      <c r="X16" s="17"/>
      <c r="Y16" s="17"/>
      <c r="Z16" s="44"/>
      <c r="AA16" s="54"/>
      <c r="AB16" s="17"/>
      <c r="AC16" s="17"/>
      <c r="AD16" s="17"/>
      <c r="AE16" s="17"/>
      <c r="AF16" s="17"/>
      <c r="AG16" s="17"/>
      <c r="AH16" s="17"/>
      <c r="AI16" s="70"/>
    </row>
    <row r="17" spans="1:35" x14ac:dyDescent="0.2">
      <c r="A17" s="57" t="str">
        <f>VLOOKUP("&lt;Zeilentitel_1&gt;",Uebersetzungen!$B$3:$E$140,Uebersetzungen!$B$2+1,FALSE)</f>
        <v>GRAUBÜNDEN</v>
      </c>
      <c r="B17" s="46">
        <v>185989</v>
      </c>
      <c r="C17" s="46">
        <v>33846</v>
      </c>
      <c r="D17" s="8">
        <v>545</v>
      </c>
      <c r="E17" s="8">
        <v>109233</v>
      </c>
      <c r="F17" s="8">
        <v>20149</v>
      </c>
      <c r="G17" s="8">
        <v>15863</v>
      </c>
      <c r="H17" s="8">
        <v>5202</v>
      </c>
      <c r="I17" s="8">
        <v>704</v>
      </c>
      <c r="J17" s="45">
        <v>447</v>
      </c>
      <c r="K17" s="46">
        <v>33846</v>
      </c>
      <c r="L17" s="8">
        <v>13192</v>
      </c>
      <c r="M17" s="8">
        <v>88563</v>
      </c>
      <c r="N17" s="8">
        <v>27443</v>
      </c>
      <c r="O17" s="8">
        <v>15906</v>
      </c>
      <c r="P17" s="8">
        <v>547</v>
      </c>
      <c r="Q17" s="8">
        <v>5095</v>
      </c>
      <c r="R17" s="8">
        <v>950</v>
      </c>
      <c r="S17" s="45">
        <v>447</v>
      </c>
      <c r="T17" s="46">
        <v>27239</v>
      </c>
      <c r="U17" s="8">
        <v>3692</v>
      </c>
      <c r="V17" s="8">
        <v>96493</v>
      </c>
      <c r="W17" s="8">
        <v>47619</v>
      </c>
      <c r="X17" s="8">
        <v>4219</v>
      </c>
      <c r="Y17" s="8">
        <v>1655</v>
      </c>
      <c r="Z17" s="45">
        <v>5072</v>
      </c>
      <c r="AA17" s="46">
        <v>27239</v>
      </c>
      <c r="AB17" s="8">
        <v>11645</v>
      </c>
      <c r="AC17" s="8">
        <v>77452</v>
      </c>
      <c r="AD17" s="8">
        <v>7583</v>
      </c>
      <c r="AE17" s="8">
        <v>47603</v>
      </c>
      <c r="AF17" s="8">
        <v>3695</v>
      </c>
      <c r="AG17" s="8">
        <v>4225</v>
      </c>
      <c r="AH17" s="8">
        <v>1475</v>
      </c>
      <c r="AI17" s="71">
        <v>5072</v>
      </c>
    </row>
    <row r="18" spans="1:35" x14ac:dyDescent="0.2">
      <c r="A18" s="6" t="str">
        <f>VLOOKUP("&lt;Zeilentitel_2&gt;",Uebersetzungen!$B$3:$E$140,Uebersetzungen!$B$2+1,FALSE)</f>
        <v>Region Albula</v>
      </c>
      <c r="B18" s="48">
        <v>14945</v>
      </c>
      <c r="C18" s="48">
        <v>2363</v>
      </c>
      <c r="D18" s="9">
        <v>47</v>
      </c>
      <c r="E18" s="9">
        <v>8480</v>
      </c>
      <c r="F18" s="9">
        <v>1497</v>
      </c>
      <c r="G18" s="9">
        <v>2343</v>
      </c>
      <c r="H18" s="9">
        <v>164</v>
      </c>
      <c r="I18" s="9">
        <v>30</v>
      </c>
      <c r="J18" s="47">
        <v>21</v>
      </c>
      <c r="K18" s="48">
        <v>2363</v>
      </c>
      <c r="L18" s="9">
        <v>59</v>
      </c>
      <c r="M18" s="9">
        <v>7928</v>
      </c>
      <c r="N18" s="9">
        <v>1984</v>
      </c>
      <c r="O18" s="9">
        <v>2351</v>
      </c>
      <c r="P18" s="9">
        <v>47</v>
      </c>
      <c r="Q18" s="9">
        <v>156</v>
      </c>
      <c r="R18" s="9">
        <v>36</v>
      </c>
      <c r="S18" s="47">
        <v>21</v>
      </c>
      <c r="T18" s="48">
        <v>1934</v>
      </c>
      <c r="U18" s="9">
        <v>183</v>
      </c>
      <c r="V18" s="9">
        <v>7575</v>
      </c>
      <c r="W18" s="9">
        <v>4500</v>
      </c>
      <c r="X18" s="9">
        <v>103</v>
      </c>
      <c r="Y18" s="9">
        <v>102</v>
      </c>
      <c r="Z18" s="47">
        <v>548</v>
      </c>
      <c r="AA18" s="48">
        <v>1934</v>
      </c>
      <c r="AB18" s="9">
        <v>66</v>
      </c>
      <c r="AC18" s="9">
        <v>7075</v>
      </c>
      <c r="AD18" s="9">
        <v>469</v>
      </c>
      <c r="AE18" s="9">
        <v>4499</v>
      </c>
      <c r="AF18" s="9">
        <v>184</v>
      </c>
      <c r="AG18" s="9">
        <v>102</v>
      </c>
      <c r="AH18" s="9">
        <v>68</v>
      </c>
      <c r="AI18" s="72">
        <v>548</v>
      </c>
    </row>
    <row r="19" spans="1:35" x14ac:dyDescent="0.2">
      <c r="A19" s="7" t="s">
        <v>1</v>
      </c>
      <c r="B19" s="54">
        <v>5829</v>
      </c>
      <c r="C19" s="54">
        <v>859</v>
      </c>
      <c r="D19" s="17">
        <v>12</v>
      </c>
      <c r="E19" s="17">
        <v>3809</v>
      </c>
      <c r="F19" s="17">
        <v>123</v>
      </c>
      <c r="G19" s="17">
        <v>960</v>
      </c>
      <c r="H19" s="17">
        <v>64</v>
      </c>
      <c r="I19" s="17">
        <v>1</v>
      </c>
      <c r="J19" s="43">
        <v>1</v>
      </c>
      <c r="K19" s="54">
        <v>859</v>
      </c>
      <c r="L19" s="17">
        <v>52</v>
      </c>
      <c r="M19" s="17">
        <v>3686</v>
      </c>
      <c r="N19" s="17">
        <v>189</v>
      </c>
      <c r="O19" s="17">
        <v>960</v>
      </c>
      <c r="P19" s="17">
        <v>12</v>
      </c>
      <c r="Q19" s="17">
        <v>55</v>
      </c>
      <c r="R19" s="17">
        <v>15</v>
      </c>
      <c r="S19" s="43">
        <v>1</v>
      </c>
      <c r="T19" s="54">
        <v>772</v>
      </c>
      <c r="U19" s="17">
        <v>30</v>
      </c>
      <c r="V19" s="17">
        <v>3585</v>
      </c>
      <c r="W19" s="17">
        <v>1336</v>
      </c>
      <c r="X19" s="17">
        <v>56</v>
      </c>
      <c r="Y19" s="17">
        <v>49</v>
      </c>
      <c r="Z19" s="43">
        <v>1</v>
      </c>
      <c r="AA19" s="54">
        <v>772</v>
      </c>
      <c r="AB19" s="17">
        <v>48</v>
      </c>
      <c r="AC19" s="17">
        <v>3464</v>
      </c>
      <c r="AD19" s="17">
        <v>73</v>
      </c>
      <c r="AE19" s="17">
        <v>1336</v>
      </c>
      <c r="AF19" s="17">
        <v>30</v>
      </c>
      <c r="AG19" s="17">
        <v>56</v>
      </c>
      <c r="AH19" s="17">
        <v>49</v>
      </c>
      <c r="AI19" s="73">
        <v>1</v>
      </c>
    </row>
    <row r="20" spans="1:35" x14ac:dyDescent="0.2">
      <c r="A20" s="7" t="s">
        <v>2</v>
      </c>
      <c r="B20" s="54">
        <v>1037</v>
      </c>
      <c r="C20" s="54">
        <v>424</v>
      </c>
      <c r="D20" s="17">
        <v>2</v>
      </c>
      <c r="E20" s="17">
        <v>381</v>
      </c>
      <c r="F20" s="17">
        <v>44</v>
      </c>
      <c r="G20" s="17">
        <v>182</v>
      </c>
      <c r="H20" s="17">
        <v>0</v>
      </c>
      <c r="I20" s="17">
        <v>4</v>
      </c>
      <c r="J20" s="43">
        <v>0</v>
      </c>
      <c r="K20" s="54">
        <v>424</v>
      </c>
      <c r="L20" s="17">
        <v>0</v>
      </c>
      <c r="M20" s="17">
        <v>383</v>
      </c>
      <c r="N20" s="17">
        <v>46</v>
      </c>
      <c r="O20" s="17">
        <v>182</v>
      </c>
      <c r="P20" s="17">
        <v>2</v>
      </c>
      <c r="Q20" s="17">
        <v>0</v>
      </c>
      <c r="R20" s="17">
        <v>0</v>
      </c>
      <c r="S20" s="43">
        <v>0</v>
      </c>
      <c r="T20" s="54">
        <v>345</v>
      </c>
      <c r="U20" s="17">
        <v>21</v>
      </c>
      <c r="V20" s="17">
        <v>351</v>
      </c>
      <c r="W20" s="17">
        <v>311</v>
      </c>
      <c r="X20" s="17">
        <v>0</v>
      </c>
      <c r="Y20" s="17">
        <v>1</v>
      </c>
      <c r="Z20" s="43">
        <v>8</v>
      </c>
      <c r="AA20" s="54">
        <v>345</v>
      </c>
      <c r="AB20" s="17">
        <v>1</v>
      </c>
      <c r="AC20" s="17">
        <v>333</v>
      </c>
      <c r="AD20" s="17">
        <v>18</v>
      </c>
      <c r="AE20" s="17">
        <v>311</v>
      </c>
      <c r="AF20" s="17">
        <v>21</v>
      </c>
      <c r="AG20" s="17">
        <v>0</v>
      </c>
      <c r="AH20" s="17">
        <v>0</v>
      </c>
      <c r="AI20" s="73">
        <v>8</v>
      </c>
    </row>
    <row r="21" spans="1:35" x14ac:dyDescent="0.2">
      <c r="A21" s="7" t="s">
        <v>95</v>
      </c>
      <c r="B21" s="54">
        <v>308</v>
      </c>
      <c r="C21" s="54">
        <v>32</v>
      </c>
      <c r="D21" s="17">
        <v>1</v>
      </c>
      <c r="E21" s="17">
        <v>162</v>
      </c>
      <c r="F21" s="17">
        <v>45</v>
      </c>
      <c r="G21" s="17">
        <v>68</v>
      </c>
      <c r="H21" s="17">
        <v>0</v>
      </c>
      <c r="I21" s="17">
        <v>0</v>
      </c>
      <c r="J21" s="43">
        <v>0</v>
      </c>
      <c r="K21" s="54">
        <v>32</v>
      </c>
      <c r="L21" s="17">
        <v>1</v>
      </c>
      <c r="M21" s="17">
        <v>147</v>
      </c>
      <c r="N21" s="17">
        <v>59</v>
      </c>
      <c r="O21" s="17">
        <v>68</v>
      </c>
      <c r="P21" s="17">
        <v>1</v>
      </c>
      <c r="Q21" s="17">
        <v>0</v>
      </c>
      <c r="R21" s="17">
        <v>0</v>
      </c>
      <c r="S21" s="43">
        <v>0</v>
      </c>
      <c r="T21" s="54">
        <v>18</v>
      </c>
      <c r="U21" s="17">
        <v>8</v>
      </c>
      <c r="V21" s="17">
        <v>114</v>
      </c>
      <c r="W21" s="17">
        <v>135</v>
      </c>
      <c r="X21" s="17">
        <v>0</v>
      </c>
      <c r="Y21" s="17">
        <v>33</v>
      </c>
      <c r="Z21" s="43">
        <v>0</v>
      </c>
      <c r="AA21" s="54">
        <v>18</v>
      </c>
      <c r="AB21" s="17">
        <v>0</v>
      </c>
      <c r="AC21" s="17">
        <v>106</v>
      </c>
      <c r="AD21" s="17">
        <v>41</v>
      </c>
      <c r="AE21" s="17">
        <v>135</v>
      </c>
      <c r="AF21" s="17">
        <v>8</v>
      </c>
      <c r="AG21" s="17">
        <v>0</v>
      </c>
      <c r="AH21" s="17">
        <v>0</v>
      </c>
      <c r="AI21" s="73">
        <v>0</v>
      </c>
    </row>
    <row r="22" spans="1:35" x14ac:dyDescent="0.2">
      <c r="A22" s="7" t="s">
        <v>3</v>
      </c>
      <c r="B22" s="54">
        <v>1522</v>
      </c>
      <c r="C22" s="54">
        <v>204</v>
      </c>
      <c r="D22" s="17">
        <v>6</v>
      </c>
      <c r="E22" s="17">
        <v>621</v>
      </c>
      <c r="F22" s="17">
        <v>311</v>
      </c>
      <c r="G22" s="17">
        <v>367</v>
      </c>
      <c r="H22" s="17">
        <v>0</v>
      </c>
      <c r="I22" s="17">
        <v>12</v>
      </c>
      <c r="J22" s="43">
        <v>1</v>
      </c>
      <c r="K22" s="54">
        <v>204</v>
      </c>
      <c r="L22" s="17">
        <v>4</v>
      </c>
      <c r="M22" s="17">
        <v>530</v>
      </c>
      <c r="N22" s="17">
        <v>397</v>
      </c>
      <c r="O22" s="17">
        <v>375</v>
      </c>
      <c r="P22" s="17">
        <v>6</v>
      </c>
      <c r="Q22" s="17">
        <v>0</v>
      </c>
      <c r="R22" s="17">
        <v>5</v>
      </c>
      <c r="S22" s="43">
        <v>1</v>
      </c>
      <c r="T22" s="54">
        <v>156</v>
      </c>
      <c r="U22" s="17">
        <v>25</v>
      </c>
      <c r="V22" s="17">
        <v>366</v>
      </c>
      <c r="W22" s="17">
        <v>846</v>
      </c>
      <c r="X22" s="17">
        <v>0</v>
      </c>
      <c r="Y22" s="17">
        <v>0</v>
      </c>
      <c r="Z22" s="43">
        <v>129</v>
      </c>
      <c r="AA22" s="54">
        <v>156</v>
      </c>
      <c r="AB22" s="17">
        <v>5</v>
      </c>
      <c r="AC22" s="17">
        <v>295</v>
      </c>
      <c r="AD22" s="17">
        <v>66</v>
      </c>
      <c r="AE22" s="17">
        <v>846</v>
      </c>
      <c r="AF22" s="17">
        <v>25</v>
      </c>
      <c r="AG22" s="17">
        <v>0</v>
      </c>
      <c r="AH22" s="17">
        <v>0</v>
      </c>
      <c r="AI22" s="73">
        <v>129</v>
      </c>
    </row>
    <row r="23" spans="1:35" x14ac:dyDescent="0.2">
      <c r="A23" s="7" t="s">
        <v>89</v>
      </c>
      <c r="B23" s="54">
        <v>4832</v>
      </c>
      <c r="C23" s="54">
        <v>722</v>
      </c>
      <c r="D23" s="17">
        <v>16</v>
      </c>
      <c r="E23" s="17">
        <v>2783</v>
      </c>
      <c r="F23" s="17">
        <v>606</v>
      </c>
      <c r="G23" s="17">
        <v>663</v>
      </c>
      <c r="H23" s="17">
        <v>12</v>
      </c>
      <c r="I23" s="17">
        <v>11</v>
      </c>
      <c r="J23" s="43">
        <v>19</v>
      </c>
      <c r="K23" s="54">
        <v>722</v>
      </c>
      <c r="L23" s="17">
        <v>0</v>
      </c>
      <c r="M23" s="17">
        <v>2511</v>
      </c>
      <c r="N23" s="17">
        <v>877</v>
      </c>
      <c r="O23" s="17">
        <v>663</v>
      </c>
      <c r="P23" s="17">
        <v>16</v>
      </c>
      <c r="Q23" s="17">
        <v>12</v>
      </c>
      <c r="R23" s="17">
        <v>12</v>
      </c>
      <c r="S23" s="43">
        <v>19</v>
      </c>
      <c r="T23" s="54">
        <v>551</v>
      </c>
      <c r="U23" s="17">
        <v>67</v>
      </c>
      <c r="V23" s="17">
        <v>2502</v>
      </c>
      <c r="W23" s="17">
        <v>1481</v>
      </c>
      <c r="X23" s="17">
        <v>7</v>
      </c>
      <c r="Y23" s="17">
        <v>13</v>
      </c>
      <c r="Z23" s="43">
        <v>211</v>
      </c>
      <c r="AA23" s="54">
        <v>551</v>
      </c>
      <c r="AB23" s="17">
        <v>10</v>
      </c>
      <c r="AC23" s="17">
        <v>2285</v>
      </c>
      <c r="AD23" s="17">
        <v>208</v>
      </c>
      <c r="AE23" s="17">
        <v>1480</v>
      </c>
      <c r="AF23" s="17">
        <v>68</v>
      </c>
      <c r="AG23" s="17">
        <v>6</v>
      </c>
      <c r="AH23" s="17">
        <v>13</v>
      </c>
      <c r="AI23" s="73">
        <v>211</v>
      </c>
    </row>
    <row r="24" spans="1:35" x14ac:dyDescent="0.2">
      <c r="A24" s="7" t="s">
        <v>92</v>
      </c>
      <c r="B24" s="54">
        <v>1417</v>
      </c>
      <c r="C24" s="54">
        <v>122</v>
      </c>
      <c r="D24" s="17">
        <v>10</v>
      </c>
      <c r="E24" s="17">
        <v>724</v>
      </c>
      <c r="F24" s="17">
        <v>368</v>
      </c>
      <c r="G24" s="17">
        <v>103</v>
      </c>
      <c r="H24" s="17">
        <v>88</v>
      </c>
      <c r="I24" s="17">
        <v>2</v>
      </c>
      <c r="J24" s="43">
        <v>0</v>
      </c>
      <c r="K24" s="54">
        <v>122</v>
      </c>
      <c r="L24" s="17">
        <v>2</v>
      </c>
      <c r="M24" s="17">
        <v>671</v>
      </c>
      <c r="N24" s="17">
        <v>416</v>
      </c>
      <c r="O24" s="17">
        <v>103</v>
      </c>
      <c r="P24" s="17">
        <v>10</v>
      </c>
      <c r="Q24" s="17">
        <v>89</v>
      </c>
      <c r="R24" s="17">
        <v>4</v>
      </c>
      <c r="S24" s="43">
        <v>0</v>
      </c>
      <c r="T24" s="54">
        <v>92</v>
      </c>
      <c r="U24" s="17">
        <v>32</v>
      </c>
      <c r="V24" s="17">
        <v>657</v>
      </c>
      <c r="W24" s="17">
        <v>391</v>
      </c>
      <c r="X24" s="17">
        <v>40</v>
      </c>
      <c r="Y24" s="17">
        <v>6</v>
      </c>
      <c r="Z24" s="43">
        <v>199</v>
      </c>
      <c r="AA24" s="54">
        <v>92</v>
      </c>
      <c r="AB24" s="17">
        <v>2</v>
      </c>
      <c r="AC24" s="17">
        <v>592</v>
      </c>
      <c r="AD24" s="17">
        <v>63</v>
      </c>
      <c r="AE24" s="17">
        <v>391</v>
      </c>
      <c r="AF24" s="17">
        <v>32</v>
      </c>
      <c r="AG24" s="17">
        <v>40</v>
      </c>
      <c r="AH24" s="17">
        <v>6</v>
      </c>
      <c r="AI24" s="73">
        <v>199</v>
      </c>
    </row>
    <row r="25" spans="1:35" x14ac:dyDescent="0.2">
      <c r="A25" s="6" t="str">
        <f>VLOOKUP("&lt;Zeilentitel_3&gt;",Uebersetzungen!$B$3:$E$140,Uebersetzungen!$B$2+1,FALSE)</f>
        <v>Region Bernina</v>
      </c>
      <c r="B25" s="48">
        <v>3722</v>
      </c>
      <c r="C25" s="48">
        <v>486</v>
      </c>
      <c r="D25" s="9">
        <v>29</v>
      </c>
      <c r="E25" s="9">
        <v>1476</v>
      </c>
      <c r="F25" s="9">
        <v>910</v>
      </c>
      <c r="G25" s="9">
        <v>771</v>
      </c>
      <c r="H25" s="9">
        <v>14</v>
      </c>
      <c r="I25" s="9">
        <v>13</v>
      </c>
      <c r="J25" s="47">
        <v>23</v>
      </c>
      <c r="K25" s="48">
        <v>486</v>
      </c>
      <c r="L25" s="9">
        <v>2</v>
      </c>
      <c r="M25" s="9">
        <v>914</v>
      </c>
      <c r="N25" s="9">
        <v>1460</v>
      </c>
      <c r="O25" s="9">
        <v>782</v>
      </c>
      <c r="P25" s="9">
        <v>29</v>
      </c>
      <c r="Q25" s="9">
        <v>14</v>
      </c>
      <c r="R25" s="9">
        <v>12</v>
      </c>
      <c r="S25" s="47">
        <v>23</v>
      </c>
      <c r="T25" s="48">
        <v>322</v>
      </c>
      <c r="U25" s="9">
        <v>67</v>
      </c>
      <c r="V25" s="9">
        <v>1398</v>
      </c>
      <c r="W25" s="9">
        <v>1875</v>
      </c>
      <c r="X25" s="9">
        <v>2</v>
      </c>
      <c r="Y25" s="9">
        <v>23</v>
      </c>
      <c r="Z25" s="47">
        <v>35</v>
      </c>
      <c r="AA25" s="48">
        <v>322</v>
      </c>
      <c r="AB25" s="9">
        <v>83</v>
      </c>
      <c r="AC25" s="9">
        <v>767</v>
      </c>
      <c r="AD25" s="9">
        <v>565</v>
      </c>
      <c r="AE25" s="9">
        <v>1872</v>
      </c>
      <c r="AF25" s="9">
        <v>67</v>
      </c>
      <c r="AG25" s="9">
        <v>2</v>
      </c>
      <c r="AH25" s="9">
        <v>9</v>
      </c>
      <c r="AI25" s="72">
        <v>35</v>
      </c>
    </row>
    <row r="26" spans="1:35" x14ac:dyDescent="0.2">
      <c r="A26" s="7" t="s">
        <v>4</v>
      </c>
      <c r="B26" s="54">
        <v>909</v>
      </c>
      <c r="C26" s="54">
        <v>65</v>
      </c>
      <c r="D26" s="17">
        <v>1</v>
      </c>
      <c r="E26" s="17">
        <v>313</v>
      </c>
      <c r="F26" s="17">
        <v>230</v>
      </c>
      <c r="G26" s="17">
        <v>274</v>
      </c>
      <c r="H26" s="17">
        <v>0</v>
      </c>
      <c r="I26" s="17">
        <v>8</v>
      </c>
      <c r="J26" s="43">
        <v>18</v>
      </c>
      <c r="K26" s="54">
        <v>65</v>
      </c>
      <c r="L26" s="17">
        <v>1</v>
      </c>
      <c r="M26" s="17">
        <v>199</v>
      </c>
      <c r="N26" s="17">
        <v>340</v>
      </c>
      <c r="O26" s="17">
        <v>282</v>
      </c>
      <c r="P26" s="17">
        <v>1</v>
      </c>
      <c r="Q26" s="17">
        <v>0</v>
      </c>
      <c r="R26" s="17">
        <v>3</v>
      </c>
      <c r="S26" s="43">
        <v>18</v>
      </c>
      <c r="T26" s="54">
        <v>52</v>
      </c>
      <c r="U26" s="17">
        <v>6</v>
      </c>
      <c r="V26" s="17">
        <v>292</v>
      </c>
      <c r="W26" s="17">
        <v>536</v>
      </c>
      <c r="X26" s="17">
        <v>0</v>
      </c>
      <c r="Y26" s="17">
        <v>5</v>
      </c>
      <c r="Z26" s="43">
        <v>18</v>
      </c>
      <c r="AA26" s="54">
        <v>52</v>
      </c>
      <c r="AB26" s="17">
        <v>3</v>
      </c>
      <c r="AC26" s="17">
        <v>153</v>
      </c>
      <c r="AD26" s="17">
        <v>136</v>
      </c>
      <c r="AE26" s="17">
        <v>536</v>
      </c>
      <c r="AF26" s="17">
        <v>6</v>
      </c>
      <c r="AG26" s="17">
        <v>0</v>
      </c>
      <c r="AH26" s="17">
        <v>5</v>
      </c>
      <c r="AI26" s="73">
        <v>18</v>
      </c>
    </row>
    <row r="27" spans="1:35" x14ac:dyDescent="0.2">
      <c r="A27" s="7" t="s">
        <v>5</v>
      </c>
      <c r="B27" s="54">
        <v>2813</v>
      </c>
      <c r="C27" s="54">
        <v>421</v>
      </c>
      <c r="D27" s="17">
        <v>28</v>
      </c>
      <c r="E27" s="17">
        <v>1163</v>
      </c>
      <c r="F27" s="17">
        <v>680</v>
      </c>
      <c r="G27" s="17">
        <v>497</v>
      </c>
      <c r="H27" s="17">
        <v>14</v>
      </c>
      <c r="I27" s="17">
        <v>5</v>
      </c>
      <c r="J27" s="43">
        <v>5</v>
      </c>
      <c r="K27" s="54">
        <v>421</v>
      </c>
      <c r="L27" s="17">
        <v>1</v>
      </c>
      <c r="M27" s="17">
        <v>715</v>
      </c>
      <c r="N27" s="17">
        <v>1120</v>
      </c>
      <c r="O27" s="17">
        <v>500</v>
      </c>
      <c r="P27" s="17">
        <v>28</v>
      </c>
      <c r="Q27" s="17">
        <v>14</v>
      </c>
      <c r="R27" s="17">
        <v>9</v>
      </c>
      <c r="S27" s="43">
        <v>5</v>
      </c>
      <c r="T27" s="54">
        <v>270</v>
      </c>
      <c r="U27" s="17">
        <v>61</v>
      </c>
      <c r="V27" s="17">
        <v>1106</v>
      </c>
      <c r="W27" s="17">
        <v>1339</v>
      </c>
      <c r="X27" s="17">
        <v>2</v>
      </c>
      <c r="Y27" s="17">
        <v>18</v>
      </c>
      <c r="Z27" s="43">
        <v>17</v>
      </c>
      <c r="AA27" s="54">
        <v>270</v>
      </c>
      <c r="AB27" s="17">
        <v>80</v>
      </c>
      <c r="AC27" s="17">
        <v>614</v>
      </c>
      <c r="AD27" s="17">
        <v>429</v>
      </c>
      <c r="AE27" s="17">
        <v>1336</v>
      </c>
      <c r="AF27" s="17">
        <v>61</v>
      </c>
      <c r="AG27" s="17">
        <v>2</v>
      </c>
      <c r="AH27" s="17">
        <v>4</v>
      </c>
      <c r="AI27" s="73">
        <v>17</v>
      </c>
    </row>
    <row r="28" spans="1:35" x14ac:dyDescent="0.2">
      <c r="A28" s="6" t="str">
        <f>VLOOKUP("&lt;Zeilentitel_4&gt;",Uebersetzungen!$B$3:$E$140,Uebersetzungen!$B$2+1,FALSE)</f>
        <v>Region Engiadina Bassa/Val Müstair</v>
      </c>
      <c r="B28" s="48">
        <v>10051</v>
      </c>
      <c r="C28" s="48">
        <v>2391</v>
      </c>
      <c r="D28" s="9">
        <v>43</v>
      </c>
      <c r="E28" s="9">
        <v>4173</v>
      </c>
      <c r="F28" s="9">
        <v>1515</v>
      </c>
      <c r="G28" s="9">
        <v>1810</v>
      </c>
      <c r="H28" s="9">
        <v>100</v>
      </c>
      <c r="I28" s="9">
        <v>9</v>
      </c>
      <c r="J28" s="47">
        <v>10</v>
      </c>
      <c r="K28" s="48">
        <v>2391</v>
      </c>
      <c r="L28" s="9">
        <v>17</v>
      </c>
      <c r="M28" s="9">
        <v>3698</v>
      </c>
      <c r="N28" s="9">
        <v>1970</v>
      </c>
      <c r="O28" s="9">
        <v>1810</v>
      </c>
      <c r="P28" s="9">
        <v>43</v>
      </c>
      <c r="Q28" s="9">
        <v>102</v>
      </c>
      <c r="R28" s="9">
        <v>10</v>
      </c>
      <c r="S28" s="47">
        <v>10</v>
      </c>
      <c r="T28" s="48">
        <v>2081</v>
      </c>
      <c r="U28" s="9">
        <v>139</v>
      </c>
      <c r="V28" s="9">
        <v>3862</v>
      </c>
      <c r="W28" s="9">
        <v>3612</v>
      </c>
      <c r="X28" s="9">
        <v>54</v>
      </c>
      <c r="Y28" s="9">
        <v>56</v>
      </c>
      <c r="Z28" s="47">
        <v>247</v>
      </c>
      <c r="AA28" s="48">
        <v>2081</v>
      </c>
      <c r="AB28" s="9">
        <v>41</v>
      </c>
      <c r="AC28" s="9">
        <v>3189</v>
      </c>
      <c r="AD28" s="9">
        <v>635</v>
      </c>
      <c r="AE28" s="9">
        <v>3612</v>
      </c>
      <c r="AF28" s="9">
        <v>139</v>
      </c>
      <c r="AG28" s="9">
        <v>58</v>
      </c>
      <c r="AH28" s="9">
        <v>49</v>
      </c>
      <c r="AI28" s="72">
        <v>247</v>
      </c>
    </row>
    <row r="29" spans="1:35" x14ac:dyDescent="0.2">
      <c r="A29" s="7" t="s">
        <v>38</v>
      </c>
      <c r="B29" s="54">
        <v>1327</v>
      </c>
      <c r="C29" s="54">
        <v>144</v>
      </c>
      <c r="D29" s="17">
        <v>3</v>
      </c>
      <c r="E29" s="17">
        <v>563</v>
      </c>
      <c r="F29" s="17">
        <v>305</v>
      </c>
      <c r="G29" s="17">
        <v>236</v>
      </c>
      <c r="H29" s="17">
        <v>73</v>
      </c>
      <c r="I29" s="17">
        <v>1</v>
      </c>
      <c r="J29" s="43">
        <v>2</v>
      </c>
      <c r="K29" s="54">
        <v>144</v>
      </c>
      <c r="L29" s="17">
        <v>1</v>
      </c>
      <c r="M29" s="17">
        <v>474</v>
      </c>
      <c r="N29" s="17">
        <v>394</v>
      </c>
      <c r="O29" s="17">
        <v>236</v>
      </c>
      <c r="P29" s="17">
        <v>3</v>
      </c>
      <c r="Q29" s="17">
        <v>71</v>
      </c>
      <c r="R29" s="17">
        <v>2</v>
      </c>
      <c r="S29" s="43">
        <v>2</v>
      </c>
      <c r="T29" s="54">
        <v>113</v>
      </c>
      <c r="U29" s="17">
        <v>10</v>
      </c>
      <c r="V29" s="17">
        <v>483</v>
      </c>
      <c r="W29" s="17">
        <v>531</v>
      </c>
      <c r="X29" s="17">
        <v>33</v>
      </c>
      <c r="Y29" s="17">
        <v>8</v>
      </c>
      <c r="Z29" s="43">
        <v>149</v>
      </c>
      <c r="AA29" s="54">
        <v>113</v>
      </c>
      <c r="AB29" s="17">
        <v>4</v>
      </c>
      <c r="AC29" s="17">
        <v>407</v>
      </c>
      <c r="AD29" s="17">
        <v>76</v>
      </c>
      <c r="AE29" s="17">
        <v>531</v>
      </c>
      <c r="AF29" s="17">
        <v>10</v>
      </c>
      <c r="AG29" s="17">
        <v>33</v>
      </c>
      <c r="AH29" s="17">
        <v>4</v>
      </c>
      <c r="AI29" s="73">
        <v>149</v>
      </c>
    </row>
    <row r="30" spans="1:35" x14ac:dyDescent="0.2">
      <c r="A30" s="7" t="s">
        <v>39</v>
      </c>
      <c r="B30" s="54">
        <v>1115</v>
      </c>
      <c r="C30" s="54">
        <v>214</v>
      </c>
      <c r="D30" s="17">
        <v>1</v>
      </c>
      <c r="E30" s="17">
        <v>783</v>
      </c>
      <c r="F30" s="17">
        <v>44</v>
      </c>
      <c r="G30" s="17">
        <v>50</v>
      </c>
      <c r="H30" s="17">
        <v>23</v>
      </c>
      <c r="I30" s="17">
        <v>0</v>
      </c>
      <c r="J30" s="43">
        <v>0</v>
      </c>
      <c r="K30" s="54">
        <v>214</v>
      </c>
      <c r="L30" s="17">
        <v>0</v>
      </c>
      <c r="M30" s="17">
        <v>777</v>
      </c>
      <c r="N30" s="17">
        <v>50</v>
      </c>
      <c r="O30" s="17">
        <v>50</v>
      </c>
      <c r="P30" s="17">
        <v>1</v>
      </c>
      <c r="Q30" s="17">
        <v>23</v>
      </c>
      <c r="R30" s="17">
        <v>0</v>
      </c>
      <c r="S30" s="43">
        <v>0</v>
      </c>
      <c r="T30" s="54">
        <v>214</v>
      </c>
      <c r="U30" s="17">
        <v>9</v>
      </c>
      <c r="V30" s="17">
        <v>760</v>
      </c>
      <c r="W30" s="17">
        <v>106</v>
      </c>
      <c r="X30" s="17">
        <v>14</v>
      </c>
      <c r="Y30" s="17">
        <v>0</v>
      </c>
      <c r="Z30" s="43">
        <v>12</v>
      </c>
      <c r="AA30" s="54">
        <v>214</v>
      </c>
      <c r="AB30" s="17">
        <v>0</v>
      </c>
      <c r="AC30" s="17">
        <v>757</v>
      </c>
      <c r="AD30" s="17">
        <v>3</v>
      </c>
      <c r="AE30" s="17">
        <v>106</v>
      </c>
      <c r="AF30" s="17">
        <v>9</v>
      </c>
      <c r="AG30" s="17">
        <v>14</v>
      </c>
      <c r="AH30" s="17">
        <v>0</v>
      </c>
      <c r="AI30" s="73">
        <v>12</v>
      </c>
    </row>
    <row r="31" spans="1:35" x14ac:dyDescent="0.2">
      <c r="A31" s="7" t="s">
        <v>40</v>
      </c>
      <c r="B31" s="54">
        <v>5521</v>
      </c>
      <c r="C31" s="54">
        <v>1621</v>
      </c>
      <c r="D31" s="17">
        <v>37</v>
      </c>
      <c r="E31" s="17">
        <v>1871</v>
      </c>
      <c r="F31" s="17">
        <v>654</v>
      </c>
      <c r="G31" s="17">
        <v>1330</v>
      </c>
      <c r="H31" s="17">
        <v>1</v>
      </c>
      <c r="I31" s="17">
        <v>1</v>
      </c>
      <c r="J31" s="43">
        <v>6</v>
      </c>
      <c r="K31" s="54">
        <v>1621</v>
      </c>
      <c r="L31" s="17">
        <v>7</v>
      </c>
      <c r="M31" s="17">
        <v>1644</v>
      </c>
      <c r="N31" s="17">
        <v>872</v>
      </c>
      <c r="O31" s="17">
        <v>1330</v>
      </c>
      <c r="P31" s="17">
        <v>37</v>
      </c>
      <c r="Q31" s="17">
        <v>1</v>
      </c>
      <c r="R31" s="17">
        <v>3</v>
      </c>
      <c r="S31" s="43">
        <v>6</v>
      </c>
      <c r="T31" s="54">
        <v>1407</v>
      </c>
      <c r="U31" s="17">
        <v>82</v>
      </c>
      <c r="V31" s="17">
        <v>1801</v>
      </c>
      <c r="W31" s="17">
        <v>2171</v>
      </c>
      <c r="X31" s="17">
        <v>5</v>
      </c>
      <c r="Y31" s="17">
        <v>34</v>
      </c>
      <c r="Z31" s="43">
        <v>21</v>
      </c>
      <c r="AA31" s="54">
        <v>1407</v>
      </c>
      <c r="AB31" s="17">
        <v>16</v>
      </c>
      <c r="AC31" s="17">
        <v>1424</v>
      </c>
      <c r="AD31" s="17">
        <v>360</v>
      </c>
      <c r="AE31" s="17">
        <v>2171</v>
      </c>
      <c r="AF31" s="17">
        <v>82</v>
      </c>
      <c r="AG31" s="17">
        <v>5</v>
      </c>
      <c r="AH31" s="17">
        <v>35</v>
      </c>
      <c r="AI31" s="73">
        <v>21</v>
      </c>
    </row>
    <row r="32" spans="1:35" x14ac:dyDescent="0.2">
      <c r="A32" s="7" t="s">
        <v>41</v>
      </c>
      <c r="B32" s="54">
        <v>737</v>
      </c>
      <c r="C32" s="54">
        <v>124</v>
      </c>
      <c r="D32" s="17">
        <v>1</v>
      </c>
      <c r="E32" s="17">
        <v>231</v>
      </c>
      <c r="F32" s="17">
        <v>228</v>
      </c>
      <c r="G32" s="17">
        <v>153</v>
      </c>
      <c r="H32" s="17">
        <v>0</v>
      </c>
      <c r="I32" s="17">
        <v>0</v>
      </c>
      <c r="J32" s="43">
        <v>0</v>
      </c>
      <c r="K32" s="54">
        <v>124</v>
      </c>
      <c r="L32" s="17">
        <v>6</v>
      </c>
      <c r="M32" s="17">
        <v>135</v>
      </c>
      <c r="N32" s="17">
        <v>318</v>
      </c>
      <c r="O32" s="17">
        <v>153</v>
      </c>
      <c r="P32" s="17">
        <v>1</v>
      </c>
      <c r="Q32" s="17">
        <v>0</v>
      </c>
      <c r="R32" s="17">
        <v>0</v>
      </c>
      <c r="S32" s="43">
        <v>0</v>
      </c>
      <c r="T32" s="54">
        <v>110</v>
      </c>
      <c r="U32" s="17">
        <v>10</v>
      </c>
      <c r="V32" s="17">
        <v>199</v>
      </c>
      <c r="W32" s="17">
        <v>412</v>
      </c>
      <c r="X32" s="17">
        <v>0</v>
      </c>
      <c r="Y32" s="17">
        <v>1</v>
      </c>
      <c r="Z32" s="43">
        <v>5</v>
      </c>
      <c r="AA32" s="54">
        <v>110</v>
      </c>
      <c r="AB32" s="17">
        <v>15</v>
      </c>
      <c r="AC32" s="17">
        <v>90</v>
      </c>
      <c r="AD32" s="17">
        <v>94</v>
      </c>
      <c r="AE32" s="17">
        <v>412</v>
      </c>
      <c r="AF32" s="17">
        <v>10</v>
      </c>
      <c r="AG32" s="17">
        <v>0</v>
      </c>
      <c r="AH32" s="17">
        <v>1</v>
      </c>
      <c r="AI32" s="73">
        <v>5</v>
      </c>
    </row>
    <row r="33" spans="1:35" x14ac:dyDescent="0.2">
      <c r="A33" s="7" t="s">
        <v>60</v>
      </c>
      <c r="B33" s="54">
        <v>1351</v>
      </c>
      <c r="C33" s="54">
        <v>288</v>
      </c>
      <c r="D33" s="17">
        <v>1</v>
      </c>
      <c r="E33" s="17">
        <v>725</v>
      </c>
      <c r="F33" s="17">
        <v>284</v>
      </c>
      <c r="G33" s="17">
        <v>41</v>
      </c>
      <c r="H33" s="17">
        <v>3</v>
      </c>
      <c r="I33" s="17">
        <v>7</v>
      </c>
      <c r="J33" s="43">
        <v>2</v>
      </c>
      <c r="K33" s="54">
        <v>288</v>
      </c>
      <c r="L33" s="17">
        <v>3</v>
      </c>
      <c r="M33" s="17">
        <v>668</v>
      </c>
      <c r="N33" s="17">
        <v>336</v>
      </c>
      <c r="O33" s="17">
        <v>41</v>
      </c>
      <c r="P33" s="17">
        <v>1</v>
      </c>
      <c r="Q33" s="17">
        <v>7</v>
      </c>
      <c r="R33" s="17">
        <v>5</v>
      </c>
      <c r="S33" s="43">
        <v>2</v>
      </c>
      <c r="T33" s="54">
        <v>237</v>
      </c>
      <c r="U33" s="17">
        <v>28</v>
      </c>
      <c r="V33" s="17">
        <v>619</v>
      </c>
      <c r="W33" s="17">
        <v>392</v>
      </c>
      <c r="X33" s="17">
        <v>2</v>
      </c>
      <c r="Y33" s="17">
        <v>13</v>
      </c>
      <c r="Z33" s="43">
        <v>60</v>
      </c>
      <c r="AA33" s="54">
        <v>237</v>
      </c>
      <c r="AB33" s="17">
        <v>6</v>
      </c>
      <c r="AC33" s="17">
        <v>511</v>
      </c>
      <c r="AD33" s="17">
        <v>102</v>
      </c>
      <c r="AE33" s="17">
        <v>392</v>
      </c>
      <c r="AF33" s="17">
        <v>28</v>
      </c>
      <c r="AG33" s="17">
        <v>6</v>
      </c>
      <c r="AH33" s="17">
        <v>9</v>
      </c>
      <c r="AI33" s="73">
        <v>60</v>
      </c>
    </row>
    <row r="34" spans="1:35" x14ac:dyDescent="0.2">
      <c r="A34" s="6" t="str">
        <f>VLOOKUP("&lt;Zeilentitel_5&gt;",Uebersetzungen!$B$3:$E$140,Uebersetzungen!$B$2+1,FALSE)</f>
        <v>Region Imboden</v>
      </c>
      <c r="B34" s="48">
        <v>15119</v>
      </c>
      <c r="C34" s="48">
        <v>4517</v>
      </c>
      <c r="D34" s="9">
        <v>54</v>
      </c>
      <c r="E34" s="9">
        <v>8682</v>
      </c>
      <c r="F34" s="9">
        <v>711</v>
      </c>
      <c r="G34" s="9">
        <v>423</v>
      </c>
      <c r="H34" s="9">
        <v>714</v>
      </c>
      <c r="I34" s="9">
        <v>9</v>
      </c>
      <c r="J34" s="47">
        <v>9</v>
      </c>
      <c r="K34" s="48">
        <v>4517</v>
      </c>
      <c r="L34" s="9">
        <v>343</v>
      </c>
      <c r="M34" s="9">
        <v>7947</v>
      </c>
      <c r="N34" s="9">
        <v>1095</v>
      </c>
      <c r="O34" s="9">
        <v>423</v>
      </c>
      <c r="P34" s="9">
        <v>54</v>
      </c>
      <c r="Q34" s="9">
        <v>712</v>
      </c>
      <c r="R34" s="9">
        <v>19</v>
      </c>
      <c r="S34" s="47">
        <v>9</v>
      </c>
      <c r="T34" s="48">
        <v>3478</v>
      </c>
      <c r="U34" s="9">
        <v>354</v>
      </c>
      <c r="V34" s="9">
        <v>7453</v>
      </c>
      <c r="W34" s="9">
        <v>2876</v>
      </c>
      <c r="X34" s="9">
        <v>703</v>
      </c>
      <c r="Y34" s="9">
        <v>27</v>
      </c>
      <c r="Z34" s="47">
        <v>228</v>
      </c>
      <c r="AA34" s="48">
        <v>3478</v>
      </c>
      <c r="AB34" s="9">
        <v>284</v>
      </c>
      <c r="AC34" s="9">
        <v>6828</v>
      </c>
      <c r="AD34" s="9">
        <v>336</v>
      </c>
      <c r="AE34" s="9">
        <v>2875</v>
      </c>
      <c r="AF34" s="9">
        <v>354</v>
      </c>
      <c r="AG34" s="9">
        <v>703</v>
      </c>
      <c r="AH34" s="9">
        <v>33</v>
      </c>
      <c r="AI34" s="72">
        <v>228</v>
      </c>
    </row>
    <row r="35" spans="1:35" x14ac:dyDescent="0.2">
      <c r="A35" s="7" t="s">
        <v>31</v>
      </c>
      <c r="B35" s="54">
        <v>1767</v>
      </c>
      <c r="C35" s="54">
        <v>741</v>
      </c>
      <c r="D35" s="17">
        <v>0</v>
      </c>
      <c r="E35" s="17">
        <v>953</v>
      </c>
      <c r="F35" s="17">
        <v>43</v>
      </c>
      <c r="G35" s="17">
        <v>27</v>
      </c>
      <c r="H35" s="17">
        <v>2</v>
      </c>
      <c r="I35" s="17">
        <v>1</v>
      </c>
      <c r="J35" s="43">
        <v>0</v>
      </c>
      <c r="K35" s="54">
        <v>741</v>
      </c>
      <c r="L35" s="17">
        <v>1</v>
      </c>
      <c r="M35" s="17">
        <v>866</v>
      </c>
      <c r="N35" s="17">
        <v>129</v>
      </c>
      <c r="O35" s="17">
        <v>27</v>
      </c>
      <c r="P35" s="17">
        <v>0</v>
      </c>
      <c r="Q35" s="17">
        <v>0</v>
      </c>
      <c r="R35" s="17">
        <v>3</v>
      </c>
      <c r="S35" s="43">
        <v>0</v>
      </c>
      <c r="T35" s="54">
        <v>674</v>
      </c>
      <c r="U35" s="17">
        <v>21</v>
      </c>
      <c r="V35" s="17">
        <v>748</v>
      </c>
      <c r="W35" s="17">
        <v>297</v>
      </c>
      <c r="X35" s="17">
        <v>2</v>
      </c>
      <c r="Y35" s="17">
        <v>13</v>
      </c>
      <c r="Z35" s="43">
        <v>12</v>
      </c>
      <c r="AA35" s="54">
        <v>674</v>
      </c>
      <c r="AB35" s="17">
        <v>2</v>
      </c>
      <c r="AC35" s="17">
        <v>709</v>
      </c>
      <c r="AD35" s="17">
        <v>38</v>
      </c>
      <c r="AE35" s="17">
        <v>296</v>
      </c>
      <c r="AF35" s="17">
        <v>21</v>
      </c>
      <c r="AG35" s="17">
        <v>2</v>
      </c>
      <c r="AH35" s="17">
        <v>13</v>
      </c>
      <c r="AI35" s="73">
        <v>12</v>
      </c>
    </row>
    <row r="36" spans="1:35" x14ac:dyDescent="0.2">
      <c r="A36" s="7" t="s">
        <v>32</v>
      </c>
      <c r="B36" s="54">
        <v>3960</v>
      </c>
      <c r="C36" s="54">
        <v>1198</v>
      </c>
      <c r="D36" s="17">
        <v>3</v>
      </c>
      <c r="E36" s="17">
        <v>2559</v>
      </c>
      <c r="F36" s="17">
        <v>29</v>
      </c>
      <c r="G36" s="17">
        <v>86</v>
      </c>
      <c r="H36" s="17">
        <v>85</v>
      </c>
      <c r="I36" s="17">
        <v>0</v>
      </c>
      <c r="J36" s="43">
        <v>0</v>
      </c>
      <c r="K36" s="54">
        <v>1198</v>
      </c>
      <c r="L36" s="17">
        <v>107</v>
      </c>
      <c r="M36" s="17">
        <v>2398</v>
      </c>
      <c r="N36" s="17">
        <v>82</v>
      </c>
      <c r="O36" s="17">
        <v>86</v>
      </c>
      <c r="P36" s="17">
        <v>3</v>
      </c>
      <c r="Q36" s="17">
        <v>85</v>
      </c>
      <c r="R36" s="17">
        <v>1</v>
      </c>
      <c r="S36" s="43">
        <v>0</v>
      </c>
      <c r="T36" s="54">
        <v>955</v>
      </c>
      <c r="U36" s="17">
        <v>105</v>
      </c>
      <c r="V36" s="17">
        <v>2316</v>
      </c>
      <c r="W36" s="17">
        <v>505</v>
      </c>
      <c r="X36" s="17">
        <v>79</v>
      </c>
      <c r="Y36" s="17">
        <v>0</v>
      </c>
      <c r="Z36" s="43">
        <v>0</v>
      </c>
      <c r="AA36" s="54">
        <v>955</v>
      </c>
      <c r="AB36" s="17">
        <v>110</v>
      </c>
      <c r="AC36" s="17">
        <v>2168</v>
      </c>
      <c r="AD36" s="17">
        <v>38</v>
      </c>
      <c r="AE36" s="17">
        <v>505</v>
      </c>
      <c r="AF36" s="17">
        <v>105</v>
      </c>
      <c r="AG36" s="17">
        <v>79</v>
      </c>
      <c r="AH36" s="17">
        <v>0</v>
      </c>
      <c r="AI36" s="73">
        <v>0</v>
      </c>
    </row>
    <row r="37" spans="1:35" x14ac:dyDescent="0.2">
      <c r="A37" s="7" t="s">
        <v>33</v>
      </c>
      <c r="B37" s="54">
        <v>784</v>
      </c>
      <c r="C37" s="54">
        <v>311</v>
      </c>
      <c r="D37" s="17">
        <v>4</v>
      </c>
      <c r="E37" s="17">
        <v>397</v>
      </c>
      <c r="F37" s="17">
        <v>58</v>
      </c>
      <c r="G37" s="17">
        <v>14</v>
      </c>
      <c r="H37" s="17">
        <v>0</v>
      </c>
      <c r="I37" s="17">
        <v>0</v>
      </c>
      <c r="J37" s="43">
        <v>0</v>
      </c>
      <c r="K37" s="54">
        <v>311</v>
      </c>
      <c r="L37" s="17">
        <v>0</v>
      </c>
      <c r="M37" s="17">
        <v>379</v>
      </c>
      <c r="N37" s="17">
        <v>76</v>
      </c>
      <c r="O37" s="17">
        <v>14</v>
      </c>
      <c r="P37" s="17">
        <v>4</v>
      </c>
      <c r="Q37" s="17">
        <v>0</v>
      </c>
      <c r="R37" s="17">
        <v>0</v>
      </c>
      <c r="S37" s="43">
        <v>0</v>
      </c>
      <c r="T37" s="54">
        <v>238</v>
      </c>
      <c r="U37" s="17">
        <v>41</v>
      </c>
      <c r="V37" s="17">
        <v>334</v>
      </c>
      <c r="W37" s="17">
        <v>125</v>
      </c>
      <c r="X37" s="17">
        <v>0</v>
      </c>
      <c r="Y37" s="17">
        <v>0</v>
      </c>
      <c r="Z37" s="43">
        <v>46</v>
      </c>
      <c r="AA37" s="54">
        <v>238</v>
      </c>
      <c r="AB37" s="17">
        <v>0</v>
      </c>
      <c r="AC37" s="17">
        <v>321</v>
      </c>
      <c r="AD37" s="17">
        <v>13</v>
      </c>
      <c r="AE37" s="17">
        <v>125</v>
      </c>
      <c r="AF37" s="17">
        <v>41</v>
      </c>
      <c r="AG37" s="17">
        <v>0</v>
      </c>
      <c r="AH37" s="17">
        <v>0</v>
      </c>
      <c r="AI37" s="73">
        <v>46</v>
      </c>
    </row>
    <row r="38" spans="1:35" x14ac:dyDescent="0.2">
      <c r="A38" s="7" t="s">
        <v>34</v>
      </c>
      <c r="B38" s="54">
        <v>1302</v>
      </c>
      <c r="C38" s="54">
        <v>542</v>
      </c>
      <c r="D38" s="17">
        <v>31</v>
      </c>
      <c r="E38" s="17">
        <v>675</v>
      </c>
      <c r="F38" s="17">
        <v>40</v>
      </c>
      <c r="G38" s="17">
        <v>11</v>
      </c>
      <c r="H38" s="17">
        <v>0</v>
      </c>
      <c r="I38" s="17">
        <v>3</v>
      </c>
      <c r="J38" s="43">
        <v>0</v>
      </c>
      <c r="K38" s="54">
        <v>542</v>
      </c>
      <c r="L38" s="17">
        <v>0</v>
      </c>
      <c r="M38" s="17">
        <v>656</v>
      </c>
      <c r="N38" s="17">
        <v>59</v>
      </c>
      <c r="O38" s="17">
        <v>11</v>
      </c>
      <c r="P38" s="17">
        <v>31</v>
      </c>
      <c r="Q38" s="17">
        <v>0</v>
      </c>
      <c r="R38" s="17">
        <v>3</v>
      </c>
      <c r="S38" s="43">
        <v>0</v>
      </c>
      <c r="T38" s="54">
        <v>346</v>
      </c>
      <c r="U38" s="17">
        <v>76</v>
      </c>
      <c r="V38" s="17">
        <v>499</v>
      </c>
      <c r="W38" s="17">
        <v>377</v>
      </c>
      <c r="X38" s="17">
        <v>0</v>
      </c>
      <c r="Y38" s="17">
        <v>4</v>
      </c>
      <c r="Z38" s="43">
        <v>0</v>
      </c>
      <c r="AA38" s="54">
        <v>346</v>
      </c>
      <c r="AB38" s="17">
        <v>0</v>
      </c>
      <c r="AC38" s="17">
        <v>490</v>
      </c>
      <c r="AD38" s="17">
        <v>9</v>
      </c>
      <c r="AE38" s="17">
        <v>377</v>
      </c>
      <c r="AF38" s="17">
        <v>76</v>
      </c>
      <c r="AG38" s="17">
        <v>0</v>
      </c>
      <c r="AH38" s="17">
        <v>4</v>
      </c>
      <c r="AI38" s="73">
        <v>0</v>
      </c>
    </row>
    <row r="39" spans="1:35" x14ac:dyDescent="0.2">
      <c r="A39" s="7" t="s">
        <v>35</v>
      </c>
      <c r="B39" s="54">
        <v>5289</v>
      </c>
      <c r="C39" s="54">
        <v>1165</v>
      </c>
      <c r="D39" s="17">
        <v>2</v>
      </c>
      <c r="E39" s="17">
        <v>3084</v>
      </c>
      <c r="F39" s="17">
        <v>203</v>
      </c>
      <c r="G39" s="17">
        <v>206</v>
      </c>
      <c r="H39" s="17">
        <v>627</v>
      </c>
      <c r="I39" s="17">
        <v>0</v>
      </c>
      <c r="J39" s="43">
        <v>2</v>
      </c>
      <c r="K39" s="54">
        <v>1165</v>
      </c>
      <c r="L39" s="17">
        <v>232</v>
      </c>
      <c r="M39" s="17">
        <v>2750</v>
      </c>
      <c r="N39" s="17">
        <v>297</v>
      </c>
      <c r="O39" s="17">
        <v>206</v>
      </c>
      <c r="P39" s="17">
        <v>2</v>
      </c>
      <c r="Q39" s="17">
        <v>627</v>
      </c>
      <c r="R39" s="17">
        <v>8</v>
      </c>
      <c r="S39" s="43">
        <v>2</v>
      </c>
      <c r="T39" s="54">
        <v>931</v>
      </c>
      <c r="U39" s="17">
        <v>37</v>
      </c>
      <c r="V39" s="17">
        <v>2654</v>
      </c>
      <c r="W39" s="17">
        <v>995</v>
      </c>
      <c r="X39" s="17">
        <v>621</v>
      </c>
      <c r="Y39" s="17">
        <v>2</v>
      </c>
      <c r="Z39" s="43">
        <v>49</v>
      </c>
      <c r="AA39" s="54">
        <v>931</v>
      </c>
      <c r="AB39" s="17">
        <v>113</v>
      </c>
      <c r="AC39" s="17">
        <v>2388</v>
      </c>
      <c r="AD39" s="17">
        <v>146</v>
      </c>
      <c r="AE39" s="17">
        <v>995</v>
      </c>
      <c r="AF39" s="17">
        <v>37</v>
      </c>
      <c r="AG39" s="17">
        <v>621</v>
      </c>
      <c r="AH39" s="17">
        <v>9</v>
      </c>
      <c r="AI39" s="73">
        <v>49</v>
      </c>
    </row>
    <row r="40" spans="1:35" x14ac:dyDescent="0.2">
      <c r="A40" s="7" t="s">
        <v>36</v>
      </c>
      <c r="B40" s="54">
        <v>749</v>
      </c>
      <c r="C40" s="54">
        <v>160</v>
      </c>
      <c r="D40" s="17">
        <v>4</v>
      </c>
      <c r="E40" s="17">
        <v>410</v>
      </c>
      <c r="F40" s="17">
        <v>153</v>
      </c>
      <c r="G40" s="17">
        <v>16</v>
      </c>
      <c r="H40" s="17">
        <v>0</v>
      </c>
      <c r="I40" s="17">
        <v>1</v>
      </c>
      <c r="J40" s="43">
        <v>5</v>
      </c>
      <c r="K40" s="54">
        <v>160</v>
      </c>
      <c r="L40" s="17">
        <v>2</v>
      </c>
      <c r="M40" s="17">
        <v>384</v>
      </c>
      <c r="N40" s="17">
        <v>178</v>
      </c>
      <c r="O40" s="17">
        <v>16</v>
      </c>
      <c r="P40" s="17">
        <v>4</v>
      </c>
      <c r="Q40" s="17">
        <v>0</v>
      </c>
      <c r="R40" s="17">
        <v>0</v>
      </c>
      <c r="S40" s="43">
        <v>5</v>
      </c>
      <c r="T40" s="54">
        <v>65</v>
      </c>
      <c r="U40" s="17">
        <v>32</v>
      </c>
      <c r="V40" s="17">
        <v>404</v>
      </c>
      <c r="W40" s="17">
        <v>207</v>
      </c>
      <c r="X40" s="17">
        <v>1</v>
      </c>
      <c r="Y40" s="17">
        <v>2</v>
      </c>
      <c r="Z40" s="43">
        <v>38</v>
      </c>
      <c r="AA40" s="54">
        <v>65</v>
      </c>
      <c r="AB40" s="17">
        <v>47</v>
      </c>
      <c r="AC40" s="17">
        <v>321</v>
      </c>
      <c r="AD40" s="17">
        <v>37</v>
      </c>
      <c r="AE40" s="17">
        <v>207</v>
      </c>
      <c r="AF40" s="17">
        <v>32</v>
      </c>
      <c r="AG40" s="17">
        <v>1</v>
      </c>
      <c r="AH40" s="17">
        <v>1</v>
      </c>
      <c r="AI40" s="73">
        <v>38</v>
      </c>
    </row>
    <row r="41" spans="1:35" x14ac:dyDescent="0.2">
      <c r="A41" s="7" t="s">
        <v>37</v>
      </c>
      <c r="B41" s="54">
        <v>1268</v>
      </c>
      <c r="C41" s="54">
        <v>400</v>
      </c>
      <c r="D41" s="17">
        <v>10</v>
      </c>
      <c r="E41" s="17">
        <v>604</v>
      </c>
      <c r="F41" s="17">
        <v>185</v>
      </c>
      <c r="G41" s="17">
        <v>63</v>
      </c>
      <c r="H41" s="17">
        <v>0</v>
      </c>
      <c r="I41" s="17">
        <v>4</v>
      </c>
      <c r="J41" s="43">
        <v>2</v>
      </c>
      <c r="K41" s="54">
        <v>400</v>
      </c>
      <c r="L41" s="17">
        <v>1</v>
      </c>
      <c r="M41" s="17">
        <v>514</v>
      </c>
      <c r="N41" s="17">
        <v>274</v>
      </c>
      <c r="O41" s="17">
        <v>63</v>
      </c>
      <c r="P41" s="17">
        <v>10</v>
      </c>
      <c r="Q41" s="17">
        <v>0</v>
      </c>
      <c r="R41" s="17">
        <v>4</v>
      </c>
      <c r="S41" s="43">
        <v>2</v>
      </c>
      <c r="T41" s="54">
        <v>269</v>
      </c>
      <c r="U41" s="17">
        <v>42</v>
      </c>
      <c r="V41" s="17">
        <v>498</v>
      </c>
      <c r="W41" s="17">
        <v>370</v>
      </c>
      <c r="X41" s="17">
        <v>0</v>
      </c>
      <c r="Y41" s="17">
        <v>6</v>
      </c>
      <c r="Z41" s="43">
        <v>83</v>
      </c>
      <c r="AA41" s="54">
        <v>269</v>
      </c>
      <c r="AB41" s="17">
        <v>12</v>
      </c>
      <c r="AC41" s="17">
        <v>431</v>
      </c>
      <c r="AD41" s="17">
        <v>55</v>
      </c>
      <c r="AE41" s="17">
        <v>370</v>
      </c>
      <c r="AF41" s="17">
        <v>42</v>
      </c>
      <c r="AG41" s="17">
        <v>0</v>
      </c>
      <c r="AH41" s="17">
        <v>6</v>
      </c>
      <c r="AI41" s="73">
        <v>83</v>
      </c>
    </row>
    <row r="42" spans="1:35" x14ac:dyDescent="0.2">
      <c r="A42" s="6" t="str">
        <f>VLOOKUP("&lt;Zeilentitel_6&gt;",Uebersetzungen!$B$3:$E$140,Uebersetzungen!$B$2+1,FALSE)</f>
        <v>Region Landquart</v>
      </c>
      <c r="B42" s="48">
        <v>13399</v>
      </c>
      <c r="C42" s="48">
        <v>4147</v>
      </c>
      <c r="D42" s="9">
        <v>32</v>
      </c>
      <c r="E42" s="9">
        <v>7924</v>
      </c>
      <c r="F42" s="9">
        <v>608</v>
      </c>
      <c r="G42" s="9">
        <v>249</v>
      </c>
      <c r="H42" s="9">
        <v>391</v>
      </c>
      <c r="I42" s="9">
        <v>9</v>
      </c>
      <c r="J42" s="47">
        <v>39</v>
      </c>
      <c r="K42" s="48">
        <v>4147</v>
      </c>
      <c r="L42" s="9">
        <v>1075</v>
      </c>
      <c r="M42" s="9">
        <v>6378</v>
      </c>
      <c r="N42" s="9">
        <v>1078</v>
      </c>
      <c r="O42" s="9">
        <v>249</v>
      </c>
      <c r="P42" s="9">
        <v>32</v>
      </c>
      <c r="Q42" s="9">
        <v>379</v>
      </c>
      <c r="R42" s="9">
        <v>22</v>
      </c>
      <c r="S42" s="47">
        <v>39</v>
      </c>
      <c r="T42" s="48">
        <v>3409</v>
      </c>
      <c r="U42" s="9">
        <v>547</v>
      </c>
      <c r="V42" s="9">
        <v>6258</v>
      </c>
      <c r="W42" s="9">
        <v>2656</v>
      </c>
      <c r="X42" s="9">
        <v>292</v>
      </c>
      <c r="Y42" s="9">
        <v>64</v>
      </c>
      <c r="Z42" s="47">
        <v>173</v>
      </c>
      <c r="AA42" s="48">
        <v>3409</v>
      </c>
      <c r="AB42" s="9">
        <v>878</v>
      </c>
      <c r="AC42" s="9">
        <v>4963</v>
      </c>
      <c r="AD42" s="9">
        <v>418</v>
      </c>
      <c r="AE42" s="9">
        <v>2657</v>
      </c>
      <c r="AF42" s="9">
        <v>547</v>
      </c>
      <c r="AG42" s="9">
        <v>292</v>
      </c>
      <c r="AH42" s="9">
        <v>62</v>
      </c>
      <c r="AI42" s="72">
        <v>173</v>
      </c>
    </row>
    <row r="43" spans="1:35" x14ac:dyDescent="0.2">
      <c r="A43" s="7" t="s">
        <v>71</v>
      </c>
      <c r="B43" s="54">
        <v>1670</v>
      </c>
      <c r="C43" s="54">
        <v>513</v>
      </c>
      <c r="D43" s="17">
        <v>3</v>
      </c>
      <c r="E43" s="17">
        <v>1038</v>
      </c>
      <c r="F43" s="17">
        <v>97</v>
      </c>
      <c r="G43" s="17">
        <v>15</v>
      </c>
      <c r="H43" s="17">
        <v>0</v>
      </c>
      <c r="I43" s="17">
        <v>1</v>
      </c>
      <c r="J43" s="43">
        <v>3</v>
      </c>
      <c r="K43" s="54">
        <v>513</v>
      </c>
      <c r="L43" s="17">
        <v>10</v>
      </c>
      <c r="M43" s="17">
        <v>947</v>
      </c>
      <c r="N43" s="17">
        <v>179</v>
      </c>
      <c r="O43" s="17">
        <v>15</v>
      </c>
      <c r="P43" s="17">
        <v>3</v>
      </c>
      <c r="Q43" s="17">
        <v>0</v>
      </c>
      <c r="R43" s="17">
        <v>0</v>
      </c>
      <c r="S43" s="43">
        <v>3</v>
      </c>
      <c r="T43" s="54">
        <v>452</v>
      </c>
      <c r="U43" s="17">
        <v>47</v>
      </c>
      <c r="V43" s="17">
        <v>917</v>
      </c>
      <c r="W43" s="17">
        <v>220</v>
      </c>
      <c r="X43" s="17">
        <v>0</v>
      </c>
      <c r="Y43" s="17">
        <v>1</v>
      </c>
      <c r="Z43" s="43">
        <v>33</v>
      </c>
      <c r="AA43" s="54">
        <v>452</v>
      </c>
      <c r="AB43" s="17">
        <v>11</v>
      </c>
      <c r="AC43" s="17">
        <v>812</v>
      </c>
      <c r="AD43" s="17">
        <v>94</v>
      </c>
      <c r="AE43" s="17">
        <v>220</v>
      </c>
      <c r="AF43" s="17">
        <v>47</v>
      </c>
      <c r="AG43" s="17">
        <v>0</v>
      </c>
      <c r="AH43" s="17">
        <v>1</v>
      </c>
      <c r="AI43" s="73">
        <v>33</v>
      </c>
    </row>
    <row r="44" spans="1:35" x14ac:dyDescent="0.2">
      <c r="A44" s="7" t="s">
        <v>72</v>
      </c>
      <c r="B44" s="54">
        <v>1432</v>
      </c>
      <c r="C44" s="54">
        <v>477</v>
      </c>
      <c r="D44" s="17">
        <v>3</v>
      </c>
      <c r="E44" s="17">
        <v>793</v>
      </c>
      <c r="F44" s="17">
        <v>125</v>
      </c>
      <c r="G44" s="17">
        <v>7</v>
      </c>
      <c r="H44" s="17">
        <v>0</v>
      </c>
      <c r="I44" s="17">
        <v>0</v>
      </c>
      <c r="J44" s="43">
        <v>27</v>
      </c>
      <c r="K44" s="54">
        <v>477</v>
      </c>
      <c r="L44" s="17">
        <v>5</v>
      </c>
      <c r="M44" s="17">
        <v>732</v>
      </c>
      <c r="N44" s="17">
        <v>181</v>
      </c>
      <c r="O44" s="17">
        <v>7</v>
      </c>
      <c r="P44" s="17">
        <v>3</v>
      </c>
      <c r="Q44" s="17">
        <v>0</v>
      </c>
      <c r="R44" s="17">
        <v>0</v>
      </c>
      <c r="S44" s="43">
        <v>27</v>
      </c>
      <c r="T44" s="54">
        <v>337</v>
      </c>
      <c r="U44" s="17">
        <v>39</v>
      </c>
      <c r="V44" s="17">
        <v>375</v>
      </c>
      <c r="W44" s="17">
        <v>603</v>
      </c>
      <c r="X44" s="17">
        <v>0</v>
      </c>
      <c r="Y44" s="17">
        <v>5</v>
      </c>
      <c r="Z44" s="43">
        <v>73</v>
      </c>
      <c r="AA44" s="54">
        <v>337</v>
      </c>
      <c r="AB44" s="17">
        <v>22</v>
      </c>
      <c r="AC44" s="17">
        <v>289</v>
      </c>
      <c r="AD44" s="17">
        <v>65</v>
      </c>
      <c r="AE44" s="17">
        <v>603</v>
      </c>
      <c r="AF44" s="17">
        <v>39</v>
      </c>
      <c r="AG44" s="17">
        <v>0</v>
      </c>
      <c r="AH44" s="17">
        <v>4</v>
      </c>
      <c r="AI44" s="73">
        <v>73</v>
      </c>
    </row>
    <row r="45" spans="1:35" x14ac:dyDescent="0.2">
      <c r="A45" s="7" t="s">
        <v>73</v>
      </c>
      <c r="B45" s="54">
        <v>1882</v>
      </c>
      <c r="C45" s="54">
        <v>452</v>
      </c>
      <c r="D45" s="17">
        <v>1</v>
      </c>
      <c r="E45" s="17">
        <v>1122</v>
      </c>
      <c r="F45" s="17">
        <v>61</v>
      </c>
      <c r="G45" s="17">
        <v>34</v>
      </c>
      <c r="H45" s="17">
        <v>210</v>
      </c>
      <c r="I45" s="17">
        <v>0</v>
      </c>
      <c r="J45" s="43">
        <v>2</v>
      </c>
      <c r="K45" s="54">
        <v>452</v>
      </c>
      <c r="L45" s="17">
        <v>1</v>
      </c>
      <c r="M45" s="17">
        <v>1095</v>
      </c>
      <c r="N45" s="17">
        <v>86</v>
      </c>
      <c r="O45" s="17">
        <v>34</v>
      </c>
      <c r="P45" s="17">
        <v>1</v>
      </c>
      <c r="Q45" s="17">
        <v>196</v>
      </c>
      <c r="R45" s="17">
        <v>15</v>
      </c>
      <c r="S45" s="43">
        <v>2</v>
      </c>
      <c r="T45" s="54">
        <v>370</v>
      </c>
      <c r="U45" s="17">
        <v>0</v>
      </c>
      <c r="V45" s="17">
        <v>951</v>
      </c>
      <c r="W45" s="17">
        <v>321</v>
      </c>
      <c r="X45" s="17">
        <v>188</v>
      </c>
      <c r="Y45" s="17">
        <v>50</v>
      </c>
      <c r="Z45" s="43">
        <v>2</v>
      </c>
      <c r="AA45" s="54">
        <v>370</v>
      </c>
      <c r="AB45" s="17">
        <v>0</v>
      </c>
      <c r="AC45" s="17">
        <v>925</v>
      </c>
      <c r="AD45" s="17">
        <v>26</v>
      </c>
      <c r="AE45" s="17">
        <v>321</v>
      </c>
      <c r="AF45" s="17">
        <v>0</v>
      </c>
      <c r="AG45" s="17">
        <v>188</v>
      </c>
      <c r="AH45" s="17">
        <v>50</v>
      </c>
      <c r="AI45" s="73">
        <v>2</v>
      </c>
    </row>
    <row r="46" spans="1:35" x14ac:dyDescent="0.2">
      <c r="A46" s="7" t="s">
        <v>74</v>
      </c>
      <c r="B46" s="54">
        <v>467</v>
      </c>
      <c r="C46" s="54">
        <v>160</v>
      </c>
      <c r="D46" s="17">
        <v>2</v>
      </c>
      <c r="E46" s="17">
        <v>186</v>
      </c>
      <c r="F46" s="17">
        <v>29</v>
      </c>
      <c r="G46" s="17">
        <v>4</v>
      </c>
      <c r="H46" s="17">
        <v>85</v>
      </c>
      <c r="I46" s="17">
        <v>0</v>
      </c>
      <c r="J46" s="43">
        <v>1</v>
      </c>
      <c r="K46" s="54">
        <v>160</v>
      </c>
      <c r="L46" s="17">
        <v>1</v>
      </c>
      <c r="M46" s="17">
        <v>158</v>
      </c>
      <c r="N46" s="17">
        <v>56</v>
      </c>
      <c r="O46" s="17">
        <v>4</v>
      </c>
      <c r="P46" s="17">
        <v>2</v>
      </c>
      <c r="Q46" s="17">
        <v>85</v>
      </c>
      <c r="R46" s="17">
        <v>0</v>
      </c>
      <c r="S46" s="43">
        <v>1</v>
      </c>
      <c r="T46" s="54">
        <v>136</v>
      </c>
      <c r="U46" s="17">
        <v>3</v>
      </c>
      <c r="V46" s="17">
        <v>187</v>
      </c>
      <c r="W46" s="17">
        <v>99</v>
      </c>
      <c r="X46" s="17">
        <v>35</v>
      </c>
      <c r="Y46" s="17">
        <v>0</v>
      </c>
      <c r="Z46" s="43">
        <v>7</v>
      </c>
      <c r="AA46" s="54">
        <v>136</v>
      </c>
      <c r="AB46" s="17">
        <v>1</v>
      </c>
      <c r="AC46" s="17">
        <v>123</v>
      </c>
      <c r="AD46" s="17">
        <v>63</v>
      </c>
      <c r="AE46" s="17">
        <v>99</v>
      </c>
      <c r="AF46" s="17">
        <v>3</v>
      </c>
      <c r="AG46" s="17">
        <v>35</v>
      </c>
      <c r="AH46" s="17">
        <v>0</v>
      </c>
      <c r="AI46" s="73">
        <v>7</v>
      </c>
    </row>
    <row r="47" spans="1:35" x14ac:dyDescent="0.2">
      <c r="A47" s="7" t="s">
        <v>75</v>
      </c>
      <c r="B47" s="54">
        <v>511</v>
      </c>
      <c r="C47" s="54">
        <v>161</v>
      </c>
      <c r="D47" s="17">
        <v>2</v>
      </c>
      <c r="E47" s="17">
        <v>260</v>
      </c>
      <c r="F47" s="17">
        <v>68</v>
      </c>
      <c r="G47" s="17">
        <v>11</v>
      </c>
      <c r="H47" s="17">
        <v>0</v>
      </c>
      <c r="I47" s="17">
        <v>4</v>
      </c>
      <c r="J47" s="43">
        <v>5</v>
      </c>
      <c r="K47" s="54">
        <v>161</v>
      </c>
      <c r="L47" s="17">
        <v>8</v>
      </c>
      <c r="M47" s="17">
        <v>241</v>
      </c>
      <c r="N47" s="17">
        <v>79</v>
      </c>
      <c r="O47" s="17">
        <v>11</v>
      </c>
      <c r="P47" s="17">
        <v>2</v>
      </c>
      <c r="Q47" s="17">
        <v>0</v>
      </c>
      <c r="R47" s="17">
        <v>4</v>
      </c>
      <c r="S47" s="43">
        <v>5</v>
      </c>
      <c r="T47" s="54">
        <v>115</v>
      </c>
      <c r="U47" s="17">
        <v>16</v>
      </c>
      <c r="V47" s="17">
        <v>245</v>
      </c>
      <c r="W47" s="17">
        <v>114</v>
      </c>
      <c r="X47" s="17">
        <v>1</v>
      </c>
      <c r="Y47" s="17">
        <v>7</v>
      </c>
      <c r="Z47" s="43">
        <v>13</v>
      </c>
      <c r="AA47" s="54">
        <v>115</v>
      </c>
      <c r="AB47" s="17">
        <v>8</v>
      </c>
      <c r="AC47" s="17">
        <v>217</v>
      </c>
      <c r="AD47" s="17">
        <v>20</v>
      </c>
      <c r="AE47" s="17">
        <v>115</v>
      </c>
      <c r="AF47" s="17">
        <v>16</v>
      </c>
      <c r="AG47" s="17">
        <v>1</v>
      </c>
      <c r="AH47" s="17">
        <v>6</v>
      </c>
      <c r="AI47" s="73">
        <v>13</v>
      </c>
    </row>
    <row r="48" spans="1:35" x14ac:dyDescent="0.2">
      <c r="A48" s="7" t="s">
        <v>76</v>
      </c>
      <c r="B48" s="54">
        <v>1778</v>
      </c>
      <c r="C48" s="54">
        <v>799</v>
      </c>
      <c r="D48" s="17">
        <v>3</v>
      </c>
      <c r="E48" s="17">
        <v>793</v>
      </c>
      <c r="F48" s="17">
        <v>71</v>
      </c>
      <c r="G48" s="17">
        <v>48</v>
      </c>
      <c r="H48" s="17">
        <v>62</v>
      </c>
      <c r="I48" s="17">
        <v>2</v>
      </c>
      <c r="J48" s="43">
        <v>0</v>
      </c>
      <c r="K48" s="54">
        <v>799</v>
      </c>
      <c r="L48" s="17">
        <v>1</v>
      </c>
      <c r="M48" s="17">
        <v>693</v>
      </c>
      <c r="N48" s="17">
        <v>169</v>
      </c>
      <c r="O48" s="17">
        <v>48</v>
      </c>
      <c r="P48" s="17">
        <v>3</v>
      </c>
      <c r="Q48" s="17">
        <v>64</v>
      </c>
      <c r="R48" s="17">
        <v>1</v>
      </c>
      <c r="S48" s="43">
        <v>0</v>
      </c>
      <c r="T48" s="54">
        <v>509</v>
      </c>
      <c r="U48" s="17">
        <v>255</v>
      </c>
      <c r="V48" s="17">
        <v>619</v>
      </c>
      <c r="W48" s="17">
        <v>314</v>
      </c>
      <c r="X48" s="17">
        <v>45</v>
      </c>
      <c r="Y48" s="17">
        <v>0</v>
      </c>
      <c r="Z48" s="43">
        <v>36</v>
      </c>
      <c r="AA48" s="54">
        <v>509</v>
      </c>
      <c r="AB48" s="17">
        <v>2</v>
      </c>
      <c r="AC48" s="17">
        <v>574</v>
      </c>
      <c r="AD48" s="17">
        <v>43</v>
      </c>
      <c r="AE48" s="17">
        <v>314</v>
      </c>
      <c r="AF48" s="17">
        <v>255</v>
      </c>
      <c r="AG48" s="17">
        <v>45</v>
      </c>
      <c r="AH48" s="17">
        <v>0</v>
      </c>
      <c r="AI48" s="73">
        <v>36</v>
      </c>
    </row>
    <row r="49" spans="1:35" x14ac:dyDescent="0.2">
      <c r="A49" s="7" t="s">
        <v>77</v>
      </c>
      <c r="B49" s="54">
        <v>1255</v>
      </c>
      <c r="C49" s="54">
        <v>394</v>
      </c>
      <c r="D49" s="17">
        <v>13</v>
      </c>
      <c r="E49" s="17">
        <v>741</v>
      </c>
      <c r="F49" s="17">
        <v>58</v>
      </c>
      <c r="G49" s="17">
        <v>44</v>
      </c>
      <c r="H49" s="17">
        <v>4</v>
      </c>
      <c r="I49" s="17">
        <v>1</v>
      </c>
      <c r="J49" s="43">
        <v>0</v>
      </c>
      <c r="K49" s="54">
        <v>394</v>
      </c>
      <c r="L49" s="17">
        <v>0</v>
      </c>
      <c r="M49" s="17">
        <v>668</v>
      </c>
      <c r="N49" s="17">
        <v>131</v>
      </c>
      <c r="O49" s="17">
        <v>44</v>
      </c>
      <c r="P49" s="17">
        <v>13</v>
      </c>
      <c r="Q49" s="17">
        <v>4</v>
      </c>
      <c r="R49" s="17">
        <v>1</v>
      </c>
      <c r="S49" s="43">
        <v>0</v>
      </c>
      <c r="T49" s="54">
        <v>381</v>
      </c>
      <c r="U49" s="17">
        <v>67</v>
      </c>
      <c r="V49" s="17">
        <v>552</v>
      </c>
      <c r="W49" s="17">
        <v>252</v>
      </c>
      <c r="X49" s="17">
        <v>2</v>
      </c>
      <c r="Y49" s="17">
        <v>1</v>
      </c>
      <c r="Z49" s="43">
        <v>0</v>
      </c>
      <c r="AA49" s="54">
        <v>381</v>
      </c>
      <c r="AB49" s="17">
        <v>0</v>
      </c>
      <c r="AC49" s="17">
        <v>507</v>
      </c>
      <c r="AD49" s="17">
        <v>45</v>
      </c>
      <c r="AE49" s="17">
        <v>252</v>
      </c>
      <c r="AF49" s="17">
        <v>67</v>
      </c>
      <c r="AG49" s="17">
        <v>2</v>
      </c>
      <c r="AH49" s="17">
        <v>1</v>
      </c>
      <c r="AI49" s="73">
        <v>0</v>
      </c>
    </row>
    <row r="50" spans="1:35" x14ac:dyDescent="0.2">
      <c r="A50" s="7" t="s">
        <v>78</v>
      </c>
      <c r="B50" s="54">
        <v>4404</v>
      </c>
      <c r="C50" s="54">
        <v>1191</v>
      </c>
      <c r="D50" s="17">
        <v>5</v>
      </c>
      <c r="E50" s="17">
        <v>2991</v>
      </c>
      <c r="F50" s="17">
        <v>99</v>
      </c>
      <c r="G50" s="17">
        <v>86</v>
      </c>
      <c r="H50" s="17">
        <v>30</v>
      </c>
      <c r="I50" s="17">
        <v>1</v>
      </c>
      <c r="J50" s="43">
        <v>1</v>
      </c>
      <c r="K50" s="54">
        <v>1191</v>
      </c>
      <c r="L50" s="17">
        <v>1049</v>
      </c>
      <c r="M50" s="17">
        <v>1844</v>
      </c>
      <c r="N50" s="17">
        <v>197</v>
      </c>
      <c r="O50" s="17">
        <v>86</v>
      </c>
      <c r="P50" s="17">
        <v>5</v>
      </c>
      <c r="Q50" s="17">
        <v>30</v>
      </c>
      <c r="R50" s="17">
        <v>1</v>
      </c>
      <c r="S50" s="43">
        <v>1</v>
      </c>
      <c r="T50" s="54">
        <v>1109</v>
      </c>
      <c r="U50" s="17">
        <v>120</v>
      </c>
      <c r="V50" s="17">
        <v>2412</v>
      </c>
      <c r="W50" s="17">
        <v>733</v>
      </c>
      <c r="X50" s="17">
        <v>21</v>
      </c>
      <c r="Y50" s="17">
        <v>0</v>
      </c>
      <c r="Z50" s="43">
        <v>9</v>
      </c>
      <c r="AA50" s="54">
        <v>1109</v>
      </c>
      <c r="AB50" s="17">
        <v>834</v>
      </c>
      <c r="AC50" s="17">
        <v>1516</v>
      </c>
      <c r="AD50" s="17">
        <v>62</v>
      </c>
      <c r="AE50" s="17">
        <v>733</v>
      </c>
      <c r="AF50" s="17">
        <v>120</v>
      </c>
      <c r="AG50" s="17">
        <v>21</v>
      </c>
      <c r="AH50" s="17">
        <v>0</v>
      </c>
      <c r="AI50" s="73">
        <v>9</v>
      </c>
    </row>
    <row r="51" spans="1:35" x14ac:dyDescent="0.2">
      <c r="A51" s="6" t="str">
        <f>VLOOKUP("&lt;Zeilentitel_7&gt;",Uebersetzungen!$B$3:$E$140,Uebersetzungen!$B$2+1,FALSE)</f>
        <v>Region Maloja</v>
      </c>
      <c r="B51" s="48">
        <v>23937</v>
      </c>
      <c r="C51" s="48">
        <v>2375</v>
      </c>
      <c r="D51" s="9">
        <v>10</v>
      </c>
      <c r="E51" s="9">
        <v>18822</v>
      </c>
      <c r="F51" s="9">
        <v>839</v>
      </c>
      <c r="G51" s="9">
        <v>1291</v>
      </c>
      <c r="H51" s="9">
        <v>418</v>
      </c>
      <c r="I51" s="9">
        <v>33</v>
      </c>
      <c r="J51" s="47">
        <v>149</v>
      </c>
      <c r="K51" s="48">
        <v>2375</v>
      </c>
      <c r="L51" s="9">
        <v>13</v>
      </c>
      <c r="M51" s="9">
        <v>18374</v>
      </c>
      <c r="N51" s="9">
        <v>1241</v>
      </c>
      <c r="O51" s="9">
        <v>1300</v>
      </c>
      <c r="P51" s="9">
        <v>10</v>
      </c>
      <c r="Q51" s="9">
        <v>424</v>
      </c>
      <c r="R51" s="9">
        <v>51</v>
      </c>
      <c r="S51" s="47">
        <v>149</v>
      </c>
      <c r="T51" s="48">
        <v>2058</v>
      </c>
      <c r="U51" s="9">
        <v>205</v>
      </c>
      <c r="V51" s="9">
        <v>18036</v>
      </c>
      <c r="W51" s="9">
        <v>2931</v>
      </c>
      <c r="X51" s="9">
        <v>339</v>
      </c>
      <c r="Y51" s="9">
        <v>158</v>
      </c>
      <c r="Z51" s="47">
        <v>210</v>
      </c>
      <c r="AA51" s="48">
        <v>2058</v>
      </c>
      <c r="AB51" s="9">
        <v>16</v>
      </c>
      <c r="AC51" s="9">
        <v>17476</v>
      </c>
      <c r="AD51" s="9">
        <v>563</v>
      </c>
      <c r="AE51" s="9">
        <v>2932</v>
      </c>
      <c r="AF51" s="9">
        <v>205</v>
      </c>
      <c r="AG51" s="9">
        <v>340</v>
      </c>
      <c r="AH51" s="9">
        <v>137</v>
      </c>
      <c r="AI51" s="72">
        <v>210</v>
      </c>
    </row>
    <row r="52" spans="1:35" x14ac:dyDescent="0.2">
      <c r="A52" s="7" t="s">
        <v>42</v>
      </c>
      <c r="B52" s="54">
        <v>657</v>
      </c>
      <c r="C52" s="54">
        <v>66</v>
      </c>
      <c r="D52" s="17">
        <v>0</v>
      </c>
      <c r="E52" s="17">
        <v>537</v>
      </c>
      <c r="F52" s="17">
        <v>33</v>
      </c>
      <c r="G52" s="17">
        <v>21</v>
      </c>
      <c r="H52" s="17">
        <v>0</v>
      </c>
      <c r="I52" s="17">
        <v>0</v>
      </c>
      <c r="J52" s="43">
        <v>0</v>
      </c>
      <c r="K52" s="54">
        <v>66</v>
      </c>
      <c r="L52" s="17">
        <v>0</v>
      </c>
      <c r="M52" s="17">
        <v>524</v>
      </c>
      <c r="N52" s="17">
        <v>46</v>
      </c>
      <c r="O52" s="17">
        <v>21</v>
      </c>
      <c r="P52" s="17">
        <v>0</v>
      </c>
      <c r="Q52" s="17">
        <v>0</v>
      </c>
      <c r="R52" s="17">
        <v>0</v>
      </c>
      <c r="S52" s="43">
        <v>0</v>
      </c>
      <c r="T52" s="54">
        <v>66</v>
      </c>
      <c r="U52" s="17">
        <v>7</v>
      </c>
      <c r="V52" s="17">
        <v>516</v>
      </c>
      <c r="W52" s="17">
        <v>67</v>
      </c>
      <c r="X52" s="17">
        <v>0</v>
      </c>
      <c r="Y52" s="17">
        <v>0</v>
      </c>
      <c r="Z52" s="43">
        <v>1</v>
      </c>
      <c r="AA52" s="54">
        <v>66</v>
      </c>
      <c r="AB52" s="17">
        <v>0</v>
      </c>
      <c r="AC52" s="17">
        <v>496</v>
      </c>
      <c r="AD52" s="17">
        <v>20</v>
      </c>
      <c r="AE52" s="17">
        <v>67</v>
      </c>
      <c r="AF52" s="17">
        <v>7</v>
      </c>
      <c r="AG52" s="17">
        <v>0</v>
      </c>
      <c r="AH52" s="17">
        <v>0</v>
      </c>
      <c r="AI52" s="73">
        <v>1</v>
      </c>
    </row>
    <row r="53" spans="1:35" x14ac:dyDescent="0.2">
      <c r="A53" s="7" t="s">
        <v>43</v>
      </c>
      <c r="B53" s="54">
        <v>2444</v>
      </c>
      <c r="C53" s="54">
        <v>232</v>
      </c>
      <c r="D53" s="17">
        <v>3</v>
      </c>
      <c r="E53" s="17">
        <v>2050</v>
      </c>
      <c r="F53" s="17">
        <v>7</v>
      </c>
      <c r="G53" s="17">
        <v>122</v>
      </c>
      <c r="H53" s="17">
        <v>9</v>
      </c>
      <c r="I53" s="17">
        <v>19</v>
      </c>
      <c r="J53" s="43">
        <v>2</v>
      </c>
      <c r="K53" s="54">
        <v>232</v>
      </c>
      <c r="L53" s="17">
        <v>2</v>
      </c>
      <c r="M53" s="17">
        <v>1997</v>
      </c>
      <c r="N53" s="17">
        <v>43</v>
      </c>
      <c r="O53" s="17">
        <v>131</v>
      </c>
      <c r="P53" s="17">
        <v>3</v>
      </c>
      <c r="Q53" s="17">
        <v>9</v>
      </c>
      <c r="R53" s="17">
        <v>25</v>
      </c>
      <c r="S53" s="43">
        <v>2</v>
      </c>
      <c r="T53" s="54">
        <v>103</v>
      </c>
      <c r="U53" s="17">
        <v>47</v>
      </c>
      <c r="V53" s="17">
        <v>1924</v>
      </c>
      <c r="W53" s="17">
        <v>245</v>
      </c>
      <c r="X53" s="17">
        <v>3</v>
      </c>
      <c r="Y53" s="17">
        <v>115</v>
      </c>
      <c r="Z53" s="43">
        <v>7</v>
      </c>
      <c r="AA53" s="54">
        <v>103</v>
      </c>
      <c r="AB53" s="17">
        <v>2</v>
      </c>
      <c r="AC53" s="17">
        <v>1904</v>
      </c>
      <c r="AD53" s="17">
        <v>18</v>
      </c>
      <c r="AE53" s="17">
        <v>245</v>
      </c>
      <c r="AF53" s="17">
        <v>47</v>
      </c>
      <c r="AG53" s="17">
        <v>3</v>
      </c>
      <c r="AH53" s="17">
        <v>115</v>
      </c>
      <c r="AI53" s="73">
        <v>7</v>
      </c>
    </row>
    <row r="54" spans="1:35" x14ac:dyDescent="0.2">
      <c r="A54" s="7" t="s">
        <v>44</v>
      </c>
      <c r="B54" s="54">
        <v>435</v>
      </c>
      <c r="C54" s="54">
        <v>8</v>
      </c>
      <c r="D54" s="17">
        <v>0</v>
      </c>
      <c r="E54" s="17">
        <v>392</v>
      </c>
      <c r="F54" s="17">
        <v>15</v>
      </c>
      <c r="G54" s="17">
        <v>20</v>
      </c>
      <c r="H54" s="17">
        <v>0</v>
      </c>
      <c r="I54" s="17">
        <v>0</v>
      </c>
      <c r="J54" s="43">
        <v>0</v>
      </c>
      <c r="K54" s="54">
        <v>8</v>
      </c>
      <c r="L54" s="17">
        <v>0</v>
      </c>
      <c r="M54" s="17">
        <v>390</v>
      </c>
      <c r="N54" s="17">
        <v>17</v>
      </c>
      <c r="O54" s="17">
        <v>20</v>
      </c>
      <c r="P54" s="17">
        <v>0</v>
      </c>
      <c r="Q54" s="17">
        <v>0</v>
      </c>
      <c r="R54" s="17">
        <v>0</v>
      </c>
      <c r="S54" s="43">
        <v>0</v>
      </c>
      <c r="T54" s="54">
        <v>1</v>
      </c>
      <c r="U54" s="17">
        <v>1</v>
      </c>
      <c r="V54" s="17">
        <v>382</v>
      </c>
      <c r="W54" s="17">
        <v>51</v>
      </c>
      <c r="X54" s="17">
        <v>0</v>
      </c>
      <c r="Y54" s="17">
        <v>0</v>
      </c>
      <c r="Z54" s="43">
        <v>0</v>
      </c>
      <c r="AA54" s="54">
        <v>1</v>
      </c>
      <c r="AB54" s="17">
        <v>0</v>
      </c>
      <c r="AC54" s="17">
        <v>374</v>
      </c>
      <c r="AD54" s="17">
        <v>8</v>
      </c>
      <c r="AE54" s="17">
        <v>51</v>
      </c>
      <c r="AF54" s="17">
        <v>1</v>
      </c>
      <c r="AG54" s="17">
        <v>0</v>
      </c>
      <c r="AH54" s="17">
        <v>0</v>
      </c>
      <c r="AI54" s="73">
        <v>0</v>
      </c>
    </row>
    <row r="55" spans="1:35" x14ac:dyDescent="0.2">
      <c r="A55" s="7" t="s">
        <v>45</v>
      </c>
      <c r="B55" s="54">
        <v>2335</v>
      </c>
      <c r="C55" s="54">
        <v>442</v>
      </c>
      <c r="D55" s="17">
        <v>2</v>
      </c>
      <c r="E55" s="17">
        <v>1856</v>
      </c>
      <c r="F55" s="17">
        <v>5</v>
      </c>
      <c r="G55" s="17">
        <v>28</v>
      </c>
      <c r="H55" s="17">
        <v>0</v>
      </c>
      <c r="I55" s="17">
        <v>2</v>
      </c>
      <c r="J55" s="43">
        <v>0</v>
      </c>
      <c r="K55" s="54">
        <v>442</v>
      </c>
      <c r="L55" s="17">
        <v>1</v>
      </c>
      <c r="M55" s="17">
        <v>1806</v>
      </c>
      <c r="N55" s="17">
        <v>56</v>
      </c>
      <c r="O55" s="17">
        <v>28</v>
      </c>
      <c r="P55" s="17">
        <v>2</v>
      </c>
      <c r="Q55" s="17">
        <v>0</v>
      </c>
      <c r="R55" s="17">
        <v>0</v>
      </c>
      <c r="S55" s="43">
        <v>0</v>
      </c>
      <c r="T55" s="54">
        <v>434</v>
      </c>
      <c r="U55" s="17">
        <v>35</v>
      </c>
      <c r="V55" s="17">
        <v>1748</v>
      </c>
      <c r="W55" s="17">
        <v>115</v>
      </c>
      <c r="X55" s="17">
        <v>0</v>
      </c>
      <c r="Y55" s="17">
        <v>2</v>
      </c>
      <c r="Z55" s="43">
        <v>1</v>
      </c>
      <c r="AA55" s="54">
        <v>434</v>
      </c>
      <c r="AB55" s="17">
        <v>1</v>
      </c>
      <c r="AC55" s="17">
        <v>1702</v>
      </c>
      <c r="AD55" s="17">
        <v>48</v>
      </c>
      <c r="AE55" s="17">
        <v>114</v>
      </c>
      <c r="AF55" s="17">
        <v>35</v>
      </c>
      <c r="AG55" s="17">
        <v>0</v>
      </c>
      <c r="AH55" s="17">
        <v>0</v>
      </c>
      <c r="AI55" s="73">
        <v>1</v>
      </c>
    </row>
    <row r="56" spans="1:35" x14ac:dyDescent="0.2">
      <c r="A56" s="7" t="s">
        <v>94</v>
      </c>
      <c r="B56" s="54">
        <v>1248</v>
      </c>
      <c r="C56" s="54">
        <v>218</v>
      </c>
      <c r="D56" s="17">
        <v>0</v>
      </c>
      <c r="E56" s="17">
        <v>963</v>
      </c>
      <c r="F56" s="17">
        <v>29</v>
      </c>
      <c r="G56" s="17">
        <v>26</v>
      </c>
      <c r="H56" s="17">
        <v>0</v>
      </c>
      <c r="I56" s="17">
        <v>0</v>
      </c>
      <c r="J56" s="43">
        <v>12</v>
      </c>
      <c r="K56" s="54">
        <v>218</v>
      </c>
      <c r="L56" s="17">
        <v>0</v>
      </c>
      <c r="M56" s="17">
        <v>947</v>
      </c>
      <c r="N56" s="17">
        <v>45</v>
      </c>
      <c r="O56" s="17">
        <v>26</v>
      </c>
      <c r="P56" s="17">
        <v>0</v>
      </c>
      <c r="Q56" s="17">
        <v>0</v>
      </c>
      <c r="R56" s="17">
        <v>0</v>
      </c>
      <c r="S56" s="43">
        <v>12</v>
      </c>
      <c r="T56" s="54">
        <v>183</v>
      </c>
      <c r="U56" s="17">
        <v>4</v>
      </c>
      <c r="V56" s="17">
        <v>894</v>
      </c>
      <c r="W56" s="17">
        <v>158</v>
      </c>
      <c r="X56" s="17">
        <v>0</v>
      </c>
      <c r="Y56" s="17">
        <v>0</v>
      </c>
      <c r="Z56" s="43">
        <v>9</v>
      </c>
      <c r="AA56" s="54">
        <v>183</v>
      </c>
      <c r="AB56" s="17">
        <v>0</v>
      </c>
      <c r="AC56" s="17">
        <v>877</v>
      </c>
      <c r="AD56" s="17">
        <v>17</v>
      </c>
      <c r="AE56" s="17">
        <v>158</v>
      </c>
      <c r="AF56" s="17">
        <v>4</v>
      </c>
      <c r="AG56" s="17">
        <v>0</v>
      </c>
      <c r="AH56" s="17">
        <v>0</v>
      </c>
      <c r="AI56" s="73">
        <v>9</v>
      </c>
    </row>
    <row r="57" spans="1:35" x14ac:dyDescent="0.2">
      <c r="A57" s="7" t="s">
        <v>46</v>
      </c>
      <c r="B57" s="54">
        <v>2816</v>
      </c>
      <c r="C57" s="54">
        <v>427</v>
      </c>
      <c r="D57" s="17">
        <v>0</v>
      </c>
      <c r="E57" s="17">
        <v>2160</v>
      </c>
      <c r="F57" s="17">
        <v>29</v>
      </c>
      <c r="G57" s="17">
        <v>88</v>
      </c>
      <c r="H57" s="17">
        <v>85</v>
      </c>
      <c r="I57" s="17">
        <v>3</v>
      </c>
      <c r="J57" s="43">
        <v>24</v>
      </c>
      <c r="K57" s="54">
        <v>427</v>
      </c>
      <c r="L57" s="17">
        <v>0</v>
      </c>
      <c r="M57" s="17">
        <v>2106</v>
      </c>
      <c r="N57" s="17">
        <v>86</v>
      </c>
      <c r="O57" s="17">
        <v>88</v>
      </c>
      <c r="P57" s="17">
        <v>0</v>
      </c>
      <c r="Q57" s="17">
        <v>85</v>
      </c>
      <c r="R57" s="17">
        <v>0</v>
      </c>
      <c r="S57" s="43">
        <v>24</v>
      </c>
      <c r="T57" s="54">
        <v>436</v>
      </c>
      <c r="U57" s="17">
        <v>27</v>
      </c>
      <c r="V57" s="17">
        <v>1943</v>
      </c>
      <c r="W57" s="17">
        <v>312</v>
      </c>
      <c r="X57" s="17">
        <v>71</v>
      </c>
      <c r="Y57" s="17">
        <v>3</v>
      </c>
      <c r="Z57" s="43">
        <v>24</v>
      </c>
      <c r="AA57" s="54">
        <v>436</v>
      </c>
      <c r="AB57" s="17">
        <v>0</v>
      </c>
      <c r="AC57" s="17">
        <v>1915</v>
      </c>
      <c r="AD57" s="17">
        <v>31</v>
      </c>
      <c r="AE57" s="17">
        <v>312</v>
      </c>
      <c r="AF57" s="17">
        <v>27</v>
      </c>
      <c r="AG57" s="17">
        <v>70</v>
      </c>
      <c r="AH57" s="17">
        <v>1</v>
      </c>
      <c r="AI57" s="73">
        <v>24</v>
      </c>
    </row>
    <row r="58" spans="1:35" x14ac:dyDescent="0.2">
      <c r="A58" s="7" t="s">
        <v>96</v>
      </c>
      <c r="B58" s="54">
        <v>5963</v>
      </c>
      <c r="C58" s="54">
        <v>217</v>
      </c>
      <c r="D58" s="17">
        <v>0</v>
      </c>
      <c r="E58" s="17">
        <v>5510</v>
      </c>
      <c r="F58" s="17">
        <v>0</v>
      </c>
      <c r="G58" s="17">
        <v>1</v>
      </c>
      <c r="H58" s="17">
        <v>235</v>
      </c>
      <c r="I58" s="17">
        <v>0</v>
      </c>
      <c r="J58" s="43">
        <v>0</v>
      </c>
      <c r="K58" s="54">
        <v>217</v>
      </c>
      <c r="L58" s="17">
        <v>1</v>
      </c>
      <c r="M58" s="17">
        <v>5496</v>
      </c>
      <c r="N58" s="17">
        <v>13</v>
      </c>
      <c r="O58" s="17">
        <v>1</v>
      </c>
      <c r="P58" s="17">
        <v>0</v>
      </c>
      <c r="Q58" s="17">
        <v>235</v>
      </c>
      <c r="R58" s="17">
        <v>0</v>
      </c>
      <c r="S58" s="43">
        <v>0</v>
      </c>
      <c r="T58" s="54">
        <v>212</v>
      </c>
      <c r="U58" s="17">
        <v>10</v>
      </c>
      <c r="V58" s="17">
        <v>5504</v>
      </c>
      <c r="W58" s="17">
        <v>9</v>
      </c>
      <c r="X58" s="17">
        <v>228</v>
      </c>
      <c r="Y58" s="17">
        <v>0</v>
      </c>
      <c r="Z58" s="43">
        <v>0</v>
      </c>
      <c r="AA58" s="54">
        <v>212</v>
      </c>
      <c r="AB58" s="17">
        <v>1</v>
      </c>
      <c r="AC58" s="17">
        <v>5491</v>
      </c>
      <c r="AD58" s="17">
        <v>12</v>
      </c>
      <c r="AE58" s="17">
        <v>9</v>
      </c>
      <c r="AF58" s="17">
        <v>10</v>
      </c>
      <c r="AG58" s="17">
        <v>228</v>
      </c>
      <c r="AH58" s="17">
        <v>0</v>
      </c>
      <c r="AI58" s="73">
        <v>0</v>
      </c>
    </row>
    <row r="59" spans="1:35" x14ac:dyDescent="0.2">
      <c r="A59" s="7" t="s">
        <v>47</v>
      </c>
      <c r="B59" s="54">
        <v>626</v>
      </c>
      <c r="C59" s="54">
        <v>77</v>
      </c>
      <c r="D59" s="17">
        <v>0</v>
      </c>
      <c r="E59" s="17">
        <v>348</v>
      </c>
      <c r="F59" s="17">
        <v>103</v>
      </c>
      <c r="G59" s="17">
        <v>39</v>
      </c>
      <c r="H59" s="17">
        <v>31</v>
      </c>
      <c r="I59" s="17">
        <v>2</v>
      </c>
      <c r="J59" s="43">
        <v>26</v>
      </c>
      <c r="K59" s="54">
        <v>77</v>
      </c>
      <c r="L59" s="17">
        <v>1</v>
      </c>
      <c r="M59" s="17">
        <v>285</v>
      </c>
      <c r="N59" s="17">
        <v>145</v>
      </c>
      <c r="O59" s="17">
        <v>39</v>
      </c>
      <c r="P59" s="17">
        <v>0</v>
      </c>
      <c r="Q59" s="17">
        <v>31</v>
      </c>
      <c r="R59" s="17">
        <v>22</v>
      </c>
      <c r="S59" s="43">
        <v>26</v>
      </c>
      <c r="T59" s="54">
        <v>55</v>
      </c>
      <c r="U59" s="17">
        <v>18</v>
      </c>
      <c r="V59" s="17">
        <v>331</v>
      </c>
      <c r="W59" s="17">
        <v>165</v>
      </c>
      <c r="X59" s="17">
        <v>14</v>
      </c>
      <c r="Y59" s="17">
        <v>11</v>
      </c>
      <c r="Z59" s="43">
        <v>32</v>
      </c>
      <c r="AA59" s="54">
        <v>55</v>
      </c>
      <c r="AB59" s="17">
        <v>1</v>
      </c>
      <c r="AC59" s="17">
        <v>255</v>
      </c>
      <c r="AD59" s="17">
        <v>85</v>
      </c>
      <c r="AE59" s="17">
        <v>165</v>
      </c>
      <c r="AF59" s="17">
        <v>18</v>
      </c>
      <c r="AG59" s="17">
        <v>14</v>
      </c>
      <c r="AH59" s="17">
        <v>1</v>
      </c>
      <c r="AI59" s="73">
        <v>32</v>
      </c>
    </row>
    <row r="60" spans="1:35" x14ac:dyDescent="0.2">
      <c r="A60" s="7" t="s">
        <v>97</v>
      </c>
      <c r="B60" s="54">
        <v>1200</v>
      </c>
      <c r="C60" s="54">
        <v>127</v>
      </c>
      <c r="D60" s="17">
        <v>0</v>
      </c>
      <c r="E60" s="17">
        <v>991</v>
      </c>
      <c r="F60" s="17">
        <v>72</v>
      </c>
      <c r="G60" s="17">
        <v>10</v>
      </c>
      <c r="H60" s="17">
        <v>0</v>
      </c>
      <c r="I60" s="17">
        <v>0</v>
      </c>
      <c r="J60" s="43">
        <v>0</v>
      </c>
      <c r="K60" s="54">
        <v>127</v>
      </c>
      <c r="L60" s="17">
        <v>1</v>
      </c>
      <c r="M60" s="17">
        <v>959</v>
      </c>
      <c r="N60" s="17">
        <v>103</v>
      </c>
      <c r="O60" s="17">
        <v>10</v>
      </c>
      <c r="P60" s="17">
        <v>0</v>
      </c>
      <c r="Q60" s="17">
        <v>0</v>
      </c>
      <c r="R60" s="17">
        <v>0</v>
      </c>
      <c r="S60" s="43">
        <v>0</v>
      </c>
      <c r="T60" s="54">
        <v>66</v>
      </c>
      <c r="U60" s="17">
        <v>7</v>
      </c>
      <c r="V60" s="17">
        <v>957</v>
      </c>
      <c r="W60" s="17">
        <v>119</v>
      </c>
      <c r="X60" s="17">
        <v>0</v>
      </c>
      <c r="Y60" s="17">
        <v>13</v>
      </c>
      <c r="Z60" s="43">
        <v>38</v>
      </c>
      <c r="AA60" s="54">
        <v>66</v>
      </c>
      <c r="AB60" s="17">
        <v>1</v>
      </c>
      <c r="AC60" s="17">
        <v>923</v>
      </c>
      <c r="AD60" s="17">
        <v>34</v>
      </c>
      <c r="AE60" s="17">
        <v>121</v>
      </c>
      <c r="AF60" s="17">
        <v>7</v>
      </c>
      <c r="AG60" s="17">
        <v>0</v>
      </c>
      <c r="AH60" s="17">
        <v>10</v>
      </c>
      <c r="AI60" s="73">
        <v>38</v>
      </c>
    </row>
    <row r="61" spans="1:35" x14ac:dyDescent="0.2">
      <c r="A61" s="7" t="s">
        <v>48</v>
      </c>
      <c r="B61" s="54">
        <v>2515</v>
      </c>
      <c r="C61" s="54">
        <v>139</v>
      </c>
      <c r="D61" s="17">
        <v>0</v>
      </c>
      <c r="E61" s="17">
        <v>2258</v>
      </c>
      <c r="F61" s="17">
        <v>19</v>
      </c>
      <c r="G61" s="17">
        <v>86</v>
      </c>
      <c r="H61" s="17">
        <v>13</v>
      </c>
      <c r="I61" s="17">
        <v>0</v>
      </c>
      <c r="J61" s="43">
        <v>0</v>
      </c>
      <c r="K61" s="54">
        <v>139</v>
      </c>
      <c r="L61" s="17">
        <v>0</v>
      </c>
      <c r="M61" s="17">
        <v>2244</v>
      </c>
      <c r="N61" s="17">
        <v>33</v>
      </c>
      <c r="O61" s="17">
        <v>86</v>
      </c>
      <c r="P61" s="17">
        <v>0</v>
      </c>
      <c r="Q61" s="17">
        <v>13</v>
      </c>
      <c r="R61" s="17">
        <v>0</v>
      </c>
      <c r="S61" s="43">
        <v>0</v>
      </c>
      <c r="T61" s="54">
        <v>115</v>
      </c>
      <c r="U61" s="17">
        <v>7</v>
      </c>
      <c r="V61" s="17">
        <v>2235</v>
      </c>
      <c r="W61" s="17">
        <v>145</v>
      </c>
      <c r="X61" s="17">
        <v>12</v>
      </c>
      <c r="Y61" s="17">
        <v>0</v>
      </c>
      <c r="Z61" s="43">
        <v>1</v>
      </c>
      <c r="AA61" s="54">
        <v>115</v>
      </c>
      <c r="AB61" s="17">
        <v>0</v>
      </c>
      <c r="AC61" s="17">
        <v>2214</v>
      </c>
      <c r="AD61" s="17">
        <v>21</v>
      </c>
      <c r="AE61" s="17">
        <v>145</v>
      </c>
      <c r="AF61" s="17">
        <v>7</v>
      </c>
      <c r="AG61" s="17">
        <v>12</v>
      </c>
      <c r="AH61" s="17">
        <v>0</v>
      </c>
      <c r="AI61" s="73">
        <v>1</v>
      </c>
    </row>
    <row r="62" spans="1:35" x14ac:dyDescent="0.2">
      <c r="A62" s="7" t="s">
        <v>49</v>
      </c>
      <c r="B62" s="54">
        <v>1604</v>
      </c>
      <c r="C62" s="54">
        <v>206</v>
      </c>
      <c r="D62" s="17">
        <v>3</v>
      </c>
      <c r="E62" s="17">
        <v>1273</v>
      </c>
      <c r="F62" s="17">
        <v>27</v>
      </c>
      <c r="G62" s="17">
        <v>55</v>
      </c>
      <c r="H62" s="17">
        <v>32</v>
      </c>
      <c r="I62" s="17">
        <v>7</v>
      </c>
      <c r="J62" s="43">
        <v>1</v>
      </c>
      <c r="K62" s="54">
        <v>206</v>
      </c>
      <c r="L62" s="17">
        <v>1</v>
      </c>
      <c r="M62" s="17">
        <v>1259</v>
      </c>
      <c r="N62" s="17">
        <v>40</v>
      </c>
      <c r="O62" s="17">
        <v>55</v>
      </c>
      <c r="P62" s="17">
        <v>3</v>
      </c>
      <c r="Q62" s="17">
        <v>38</v>
      </c>
      <c r="R62" s="17">
        <v>1</v>
      </c>
      <c r="S62" s="43">
        <v>1</v>
      </c>
      <c r="T62" s="54">
        <v>206</v>
      </c>
      <c r="U62" s="17">
        <v>34</v>
      </c>
      <c r="V62" s="17">
        <v>1051</v>
      </c>
      <c r="W62" s="17">
        <v>290</v>
      </c>
      <c r="X62" s="17">
        <v>11</v>
      </c>
      <c r="Y62" s="17">
        <v>10</v>
      </c>
      <c r="Z62" s="43">
        <v>2</v>
      </c>
      <c r="AA62" s="54">
        <v>206</v>
      </c>
      <c r="AB62" s="17">
        <v>1</v>
      </c>
      <c r="AC62" s="17">
        <v>1036</v>
      </c>
      <c r="AD62" s="17">
        <v>16</v>
      </c>
      <c r="AE62" s="17">
        <v>290</v>
      </c>
      <c r="AF62" s="17">
        <v>34</v>
      </c>
      <c r="AG62" s="17">
        <v>13</v>
      </c>
      <c r="AH62" s="17">
        <v>6</v>
      </c>
      <c r="AI62" s="73">
        <v>2</v>
      </c>
    </row>
    <row r="63" spans="1:35" x14ac:dyDescent="0.2">
      <c r="A63" s="7" t="s">
        <v>98</v>
      </c>
      <c r="B63" s="54">
        <v>2094</v>
      </c>
      <c r="C63" s="54">
        <v>216</v>
      </c>
      <c r="D63" s="17">
        <v>2</v>
      </c>
      <c r="E63" s="17">
        <v>484</v>
      </c>
      <c r="F63" s="17">
        <v>500</v>
      </c>
      <c r="G63" s="17">
        <v>795</v>
      </c>
      <c r="H63" s="17">
        <v>13</v>
      </c>
      <c r="I63" s="17">
        <v>0</v>
      </c>
      <c r="J63" s="43">
        <v>84</v>
      </c>
      <c r="K63" s="54">
        <v>216</v>
      </c>
      <c r="L63" s="17">
        <v>6</v>
      </c>
      <c r="M63" s="17">
        <v>361</v>
      </c>
      <c r="N63" s="17">
        <v>614</v>
      </c>
      <c r="O63" s="17">
        <v>795</v>
      </c>
      <c r="P63" s="17">
        <v>2</v>
      </c>
      <c r="Q63" s="17">
        <v>13</v>
      </c>
      <c r="R63" s="17">
        <v>3</v>
      </c>
      <c r="S63" s="43">
        <v>84</v>
      </c>
      <c r="T63" s="54">
        <v>181</v>
      </c>
      <c r="U63" s="17">
        <v>8</v>
      </c>
      <c r="V63" s="17">
        <v>551</v>
      </c>
      <c r="W63" s="17">
        <v>1255</v>
      </c>
      <c r="X63" s="17">
        <v>0</v>
      </c>
      <c r="Y63" s="17">
        <v>4</v>
      </c>
      <c r="Z63" s="43">
        <v>95</v>
      </c>
      <c r="AA63" s="54">
        <v>181</v>
      </c>
      <c r="AB63" s="17">
        <v>9</v>
      </c>
      <c r="AC63" s="17">
        <v>289</v>
      </c>
      <c r="AD63" s="17">
        <v>253</v>
      </c>
      <c r="AE63" s="17">
        <v>1255</v>
      </c>
      <c r="AF63" s="17">
        <v>8</v>
      </c>
      <c r="AG63" s="17">
        <v>0</v>
      </c>
      <c r="AH63" s="17">
        <v>4</v>
      </c>
      <c r="AI63" s="73">
        <v>95</v>
      </c>
    </row>
    <row r="64" spans="1:35" x14ac:dyDescent="0.2">
      <c r="A64" s="6" t="str">
        <f>VLOOKUP("&lt;Zeilentitel_8&gt;",Uebersetzungen!$B$3:$E$140,Uebersetzungen!$B$2+1,FALSE)</f>
        <v>Region Moesa</v>
      </c>
      <c r="B64" s="48">
        <v>8513</v>
      </c>
      <c r="C64" s="48">
        <v>1256</v>
      </c>
      <c r="D64" s="9">
        <v>20</v>
      </c>
      <c r="E64" s="9">
        <v>2307</v>
      </c>
      <c r="F64" s="9">
        <v>1712</v>
      </c>
      <c r="G64" s="9">
        <v>3037</v>
      </c>
      <c r="H64" s="9">
        <v>4</v>
      </c>
      <c r="I64" s="9">
        <v>144</v>
      </c>
      <c r="J64" s="47">
        <v>33</v>
      </c>
      <c r="K64" s="48">
        <v>1256</v>
      </c>
      <c r="L64" s="9">
        <v>29</v>
      </c>
      <c r="M64" s="9">
        <v>2023</v>
      </c>
      <c r="N64" s="9">
        <v>1944</v>
      </c>
      <c r="O64" s="9">
        <v>3040</v>
      </c>
      <c r="P64" s="9">
        <v>20</v>
      </c>
      <c r="Q64" s="9">
        <v>4</v>
      </c>
      <c r="R64" s="9">
        <v>164</v>
      </c>
      <c r="S64" s="47">
        <v>33</v>
      </c>
      <c r="T64" s="48">
        <v>972</v>
      </c>
      <c r="U64" s="9">
        <v>44</v>
      </c>
      <c r="V64" s="9">
        <v>2437</v>
      </c>
      <c r="W64" s="9">
        <v>4564</v>
      </c>
      <c r="X64" s="9">
        <v>1</v>
      </c>
      <c r="Y64" s="9">
        <v>200</v>
      </c>
      <c r="Z64" s="47">
        <v>295</v>
      </c>
      <c r="AA64" s="48">
        <v>972</v>
      </c>
      <c r="AB64" s="9">
        <v>425</v>
      </c>
      <c r="AC64" s="9">
        <v>1752</v>
      </c>
      <c r="AD64" s="9">
        <v>278</v>
      </c>
      <c r="AE64" s="9">
        <v>4565</v>
      </c>
      <c r="AF64" s="9">
        <v>44</v>
      </c>
      <c r="AG64" s="9">
        <v>1</v>
      </c>
      <c r="AH64" s="9">
        <v>181</v>
      </c>
      <c r="AI64" s="72">
        <v>295</v>
      </c>
    </row>
    <row r="65" spans="1:35" x14ac:dyDescent="0.2">
      <c r="A65" s="7" t="s">
        <v>50</v>
      </c>
      <c r="B65" s="54">
        <v>196</v>
      </c>
      <c r="C65" s="54">
        <v>1</v>
      </c>
      <c r="D65" s="17">
        <v>0</v>
      </c>
      <c r="E65" s="17">
        <v>15</v>
      </c>
      <c r="F65" s="17">
        <v>144</v>
      </c>
      <c r="G65" s="17">
        <v>31</v>
      </c>
      <c r="H65" s="17">
        <v>0</v>
      </c>
      <c r="I65" s="17">
        <v>4</v>
      </c>
      <c r="J65" s="43">
        <v>1</v>
      </c>
      <c r="K65" s="54">
        <v>1</v>
      </c>
      <c r="L65" s="17">
        <v>0</v>
      </c>
      <c r="M65" s="17">
        <v>6</v>
      </c>
      <c r="N65" s="17">
        <v>139</v>
      </c>
      <c r="O65" s="17">
        <v>32</v>
      </c>
      <c r="P65" s="17">
        <v>0</v>
      </c>
      <c r="Q65" s="17">
        <v>0</v>
      </c>
      <c r="R65" s="17">
        <v>17</v>
      </c>
      <c r="S65" s="43">
        <v>1</v>
      </c>
      <c r="T65" s="54">
        <v>0</v>
      </c>
      <c r="U65" s="17">
        <v>0</v>
      </c>
      <c r="V65" s="17">
        <v>53</v>
      </c>
      <c r="W65" s="17">
        <v>120</v>
      </c>
      <c r="X65" s="17">
        <v>0</v>
      </c>
      <c r="Y65" s="17">
        <v>2</v>
      </c>
      <c r="Z65" s="43">
        <v>21</v>
      </c>
      <c r="AA65" s="54">
        <v>0</v>
      </c>
      <c r="AB65" s="17">
        <v>1</v>
      </c>
      <c r="AC65" s="17">
        <v>6</v>
      </c>
      <c r="AD65" s="17">
        <v>47</v>
      </c>
      <c r="AE65" s="17">
        <v>121</v>
      </c>
      <c r="AF65" s="17">
        <v>0</v>
      </c>
      <c r="AG65" s="17">
        <v>0</v>
      </c>
      <c r="AH65" s="17">
        <v>0</v>
      </c>
      <c r="AI65" s="73">
        <v>21</v>
      </c>
    </row>
    <row r="66" spans="1:35" x14ac:dyDescent="0.2">
      <c r="A66" s="7" t="s">
        <v>51</v>
      </c>
      <c r="B66" s="54">
        <v>241</v>
      </c>
      <c r="C66" s="54">
        <v>6</v>
      </c>
      <c r="D66" s="17">
        <v>0</v>
      </c>
      <c r="E66" s="17">
        <v>79</v>
      </c>
      <c r="F66" s="17">
        <v>36</v>
      </c>
      <c r="G66" s="17">
        <v>117</v>
      </c>
      <c r="H66" s="17">
        <v>0</v>
      </c>
      <c r="I66" s="17">
        <v>1</v>
      </c>
      <c r="J66" s="43">
        <v>2</v>
      </c>
      <c r="K66" s="54">
        <v>6</v>
      </c>
      <c r="L66" s="17">
        <v>0</v>
      </c>
      <c r="M66" s="17">
        <v>65</v>
      </c>
      <c r="N66" s="17">
        <v>50</v>
      </c>
      <c r="O66" s="17">
        <v>117</v>
      </c>
      <c r="P66" s="17">
        <v>0</v>
      </c>
      <c r="Q66" s="17">
        <v>0</v>
      </c>
      <c r="R66" s="17">
        <v>1</v>
      </c>
      <c r="S66" s="43">
        <v>2</v>
      </c>
      <c r="T66" s="54">
        <v>2</v>
      </c>
      <c r="U66" s="17">
        <v>5</v>
      </c>
      <c r="V66" s="17">
        <v>61</v>
      </c>
      <c r="W66" s="17">
        <v>173</v>
      </c>
      <c r="X66" s="17">
        <v>0</v>
      </c>
      <c r="Y66" s="17">
        <v>0</v>
      </c>
      <c r="Z66" s="43">
        <v>0</v>
      </c>
      <c r="AA66" s="54">
        <v>2</v>
      </c>
      <c r="AB66" s="17">
        <v>1</v>
      </c>
      <c r="AC66" s="17">
        <v>55</v>
      </c>
      <c r="AD66" s="17">
        <v>5</v>
      </c>
      <c r="AE66" s="17">
        <v>173</v>
      </c>
      <c r="AF66" s="17">
        <v>5</v>
      </c>
      <c r="AG66" s="17">
        <v>0</v>
      </c>
      <c r="AH66" s="17">
        <v>0</v>
      </c>
      <c r="AI66" s="73">
        <v>0</v>
      </c>
    </row>
    <row r="67" spans="1:35" x14ac:dyDescent="0.2">
      <c r="A67" s="7" t="s">
        <v>52</v>
      </c>
      <c r="B67" s="54">
        <v>341</v>
      </c>
      <c r="C67" s="54">
        <v>18</v>
      </c>
      <c r="D67" s="17">
        <v>0</v>
      </c>
      <c r="E67" s="17">
        <v>33</v>
      </c>
      <c r="F67" s="17">
        <v>186</v>
      </c>
      <c r="G67" s="17">
        <v>96</v>
      </c>
      <c r="H67" s="17">
        <v>0</v>
      </c>
      <c r="I67" s="17">
        <v>3</v>
      </c>
      <c r="J67" s="43">
        <v>5</v>
      </c>
      <c r="K67" s="54">
        <v>18</v>
      </c>
      <c r="L67" s="17">
        <v>0</v>
      </c>
      <c r="M67" s="17">
        <v>26</v>
      </c>
      <c r="N67" s="17">
        <v>195</v>
      </c>
      <c r="O67" s="17">
        <v>96</v>
      </c>
      <c r="P67" s="17">
        <v>0</v>
      </c>
      <c r="Q67" s="17">
        <v>0</v>
      </c>
      <c r="R67" s="17">
        <v>1</v>
      </c>
      <c r="S67" s="43">
        <v>5</v>
      </c>
      <c r="T67" s="54">
        <v>13</v>
      </c>
      <c r="U67" s="17">
        <v>0</v>
      </c>
      <c r="V67" s="17">
        <v>45</v>
      </c>
      <c r="W67" s="17">
        <v>251</v>
      </c>
      <c r="X67" s="17">
        <v>0</v>
      </c>
      <c r="Y67" s="17">
        <v>28</v>
      </c>
      <c r="Z67" s="43">
        <v>4</v>
      </c>
      <c r="AA67" s="54">
        <v>13</v>
      </c>
      <c r="AB67" s="17">
        <v>8</v>
      </c>
      <c r="AC67" s="17">
        <v>6</v>
      </c>
      <c r="AD67" s="17">
        <v>32</v>
      </c>
      <c r="AE67" s="17">
        <v>251</v>
      </c>
      <c r="AF67" s="17">
        <v>0</v>
      </c>
      <c r="AG67" s="17">
        <v>0</v>
      </c>
      <c r="AH67" s="17">
        <v>27</v>
      </c>
      <c r="AI67" s="73">
        <v>4</v>
      </c>
    </row>
    <row r="68" spans="1:35" x14ac:dyDescent="0.2">
      <c r="A68" s="7" t="s">
        <v>53</v>
      </c>
      <c r="B68" s="54">
        <v>239</v>
      </c>
      <c r="C68" s="54">
        <v>7</v>
      </c>
      <c r="D68" s="17">
        <v>0</v>
      </c>
      <c r="E68" s="17">
        <v>37</v>
      </c>
      <c r="F68" s="17">
        <v>136</v>
      </c>
      <c r="G68" s="17">
        <v>57</v>
      </c>
      <c r="H68" s="17">
        <v>0</v>
      </c>
      <c r="I68" s="17">
        <v>1</v>
      </c>
      <c r="J68" s="43">
        <v>1</v>
      </c>
      <c r="K68" s="54">
        <v>7</v>
      </c>
      <c r="L68" s="17">
        <v>10</v>
      </c>
      <c r="M68" s="17">
        <v>31</v>
      </c>
      <c r="N68" s="17">
        <v>132</v>
      </c>
      <c r="O68" s="17">
        <v>57</v>
      </c>
      <c r="P68" s="17">
        <v>0</v>
      </c>
      <c r="Q68" s="17">
        <v>0</v>
      </c>
      <c r="R68" s="17">
        <v>1</v>
      </c>
      <c r="S68" s="43">
        <v>1</v>
      </c>
      <c r="T68" s="54">
        <v>6</v>
      </c>
      <c r="U68" s="17">
        <v>2</v>
      </c>
      <c r="V68" s="17">
        <v>87</v>
      </c>
      <c r="W68" s="17">
        <v>118</v>
      </c>
      <c r="X68" s="17">
        <v>0</v>
      </c>
      <c r="Y68" s="17">
        <v>20</v>
      </c>
      <c r="Z68" s="43">
        <v>6</v>
      </c>
      <c r="AA68" s="54">
        <v>6</v>
      </c>
      <c r="AB68" s="17">
        <v>52</v>
      </c>
      <c r="AC68" s="17">
        <v>25</v>
      </c>
      <c r="AD68" s="17">
        <v>26</v>
      </c>
      <c r="AE68" s="17">
        <v>118</v>
      </c>
      <c r="AF68" s="17">
        <v>2</v>
      </c>
      <c r="AG68" s="17">
        <v>0</v>
      </c>
      <c r="AH68" s="17">
        <v>4</v>
      </c>
      <c r="AI68" s="73">
        <v>6</v>
      </c>
    </row>
    <row r="69" spans="1:35" x14ac:dyDescent="0.2">
      <c r="A69" s="7" t="s">
        <v>54</v>
      </c>
      <c r="B69" s="54">
        <v>520</v>
      </c>
      <c r="C69" s="54">
        <v>94</v>
      </c>
      <c r="D69" s="17">
        <v>3</v>
      </c>
      <c r="E69" s="17">
        <v>105</v>
      </c>
      <c r="F69" s="17">
        <v>30</v>
      </c>
      <c r="G69" s="17">
        <v>287</v>
      </c>
      <c r="H69" s="17">
        <v>0</v>
      </c>
      <c r="I69" s="17">
        <v>0</v>
      </c>
      <c r="J69" s="43">
        <v>1</v>
      </c>
      <c r="K69" s="54">
        <v>94</v>
      </c>
      <c r="L69" s="17">
        <v>0</v>
      </c>
      <c r="M69" s="17">
        <v>62</v>
      </c>
      <c r="N69" s="17">
        <v>73</v>
      </c>
      <c r="O69" s="17">
        <v>287</v>
      </c>
      <c r="P69" s="17">
        <v>3</v>
      </c>
      <c r="Q69" s="17">
        <v>0</v>
      </c>
      <c r="R69" s="17">
        <v>0</v>
      </c>
      <c r="S69" s="43">
        <v>1</v>
      </c>
      <c r="T69" s="54">
        <v>20</v>
      </c>
      <c r="U69" s="17">
        <v>0</v>
      </c>
      <c r="V69" s="17">
        <v>79</v>
      </c>
      <c r="W69" s="17">
        <v>419</v>
      </c>
      <c r="X69" s="17">
        <v>0</v>
      </c>
      <c r="Y69" s="17">
        <v>0</v>
      </c>
      <c r="Z69" s="43">
        <v>2</v>
      </c>
      <c r="AA69" s="54">
        <v>20</v>
      </c>
      <c r="AB69" s="17">
        <v>23</v>
      </c>
      <c r="AC69" s="17">
        <v>50</v>
      </c>
      <c r="AD69" s="17">
        <v>6</v>
      </c>
      <c r="AE69" s="17">
        <v>419</v>
      </c>
      <c r="AF69" s="17">
        <v>0</v>
      </c>
      <c r="AG69" s="17">
        <v>0</v>
      </c>
      <c r="AH69" s="17">
        <v>0</v>
      </c>
      <c r="AI69" s="73">
        <v>2</v>
      </c>
    </row>
    <row r="70" spans="1:35" x14ac:dyDescent="0.2">
      <c r="A70" s="7" t="s">
        <v>55</v>
      </c>
      <c r="B70" s="54">
        <v>2351</v>
      </c>
      <c r="C70" s="54">
        <v>225</v>
      </c>
      <c r="D70" s="17">
        <v>8</v>
      </c>
      <c r="E70" s="17">
        <v>688</v>
      </c>
      <c r="F70" s="17">
        <v>351</v>
      </c>
      <c r="G70" s="17">
        <v>1060</v>
      </c>
      <c r="H70" s="17">
        <v>4</v>
      </c>
      <c r="I70" s="17">
        <v>1</v>
      </c>
      <c r="J70" s="43">
        <v>14</v>
      </c>
      <c r="K70" s="54">
        <v>225</v>
      </c>
      <c r="L70" s="17">
        <v>6</v>
      </c>
      <c r="M70" s="17">
        <v>638</v>
      </c>
      <c r="N70" s="17">
        <v>391</v>
      </c>
      <c r="O70" s="17">
        <v>1060</v>
      </c>
      <c r="P70" s="17">
        <v>8</v>
      </c>
      <c r="Q70" s="17">
        <v>4</v>
      </c>
      <c r="R70" s="17">
        <v>5</v>
      </c>
      <c r="S70" s="43">
        <v>14</v>
      </c>
      <c r="T70" s="54">
        <v>226</v>
      </c>
      <c r="U70" s="17">
        <v>19</v>
      </c>
      <c r="V70" s="17">
        <v>596</v>
      </c>
      <c r="W70" s="17">
        <v>1319</v>
      </c>
      <c r="X70" s="17">
        <v>0</v>
      </c>
      <c r="Y70" s="17">
        <v>1</v>
      </c>
      <c r="Z70" s="43">
        <v>190</v>
      </c>
      <c r="AA70" s="54">
        <v>226</v>
      </c>
      <c r="AB70" s="17">
        <v>52</v>
      </c>
      <c r="AC70" s="17">
        <v>534</v>
      </c>
      <c r="AD70" s="17">
        <v>11</v>
      </c>
      <c r="AE70" s="17">
        <v>1318</v>
      </c>
      <c r="AF70" s="17">
        <v>19</v>
      </c>
      <c r="AG70" s="17">
        <v>0</v>
      </c>
      <c r="AH70" s="17">
        <v>1</v>
      </c>
      <c r="AI70" s="73">
        <v>190</v>
      </c>
    </row>
    <row r="71" spans="1:35" x14ac:dyDescent="0.2">
      <c r="A71" s="7" t="s">
        <v>56</v>
      </c>
      <c r="B71" s="54">
        <v>309</v>
      </c>
      <c r="C71" s="54">
        <v>45</v>
      </c>
      <c r="D71" s="17">
        <v>0</v>
      </c>
      <c r="E71" s="17">
        <v>16</v>
      </c>
      <c r="F71" s="17">
        <v>69</v>
      </c>
      <c r="G71" s="17">
        <v>175</v>
      </c>
      <c r="H71" s="17">
        <v>0</v>
      </c>
      <c r="I71" s="17">
        <v>2</v>
      </c>
      <c r="J71" s="43">
        <v>2</v>
      </c>
      <c r="K71" s="54">
        <v>45</v>
      </c>
      <c r="L71" s="17">
        <v>0</v>
      </c>
      <c r="M71" s="17">
        <v>5</v>
      </c>
      <c r="N71" s="17">
        <v>82</v>
      </c>
      <c r="O71" s="17">
        <v>175</v>
      </c>
      <c r="P71" s="17">
        <v>0</v>
      </c>
      <c r="Q71" s="17">
        <v>0</v>
      </c>
      <c r="R71" s="17">
        <v>0</v>
      </c>
      <c r="S71" s="43">
        <v>2</v>
      </c>
      <c r="T71" s="54">
        <v>30</v>
      </c>
      <c r="U71" s="17">
        <v>1</v>
      </c>
      <c r="V71" s="17">
        <v>67</v>
      </c>
      <c r="W71" s="17">
        <v>208</v>
      </c>
      <c r="X71" s="17">
        <v>0</v>
      </c>
      <c r="Y71" s="17">
        <v>0</v>
      </c>
      <c r="Z71" s="43">
        <v>3</v>
      </c>
      <c r="AA71" s="54">
        <v>30</v>
      </c>
      <c r="AB71" s="17">
        <v>29</v>
      </c>
      <c r="AC71" s="17">
        <v>4</v>
      </c>
      <c r="AD71" s="17">
        <v>33</v>
      </c>
      <c r="AE71" s="17">
        <v>208</v>
      </c>
      <c r="AF71" s="17">
        <v>1</v>
      </c>
      <c r="AG71" s="17">
        <v>0</v>
      </c>
      <c r="AH71" s="17">
        <v>1</v>
      </c>
      <c r="AI71" s="73">
        <v>3</v>
      </c>
    </row>
    <row r="72" spans="1:35" x14ac:dyDescent="0.2">
      <c r="A72" s="7" t="s">
        <v>57</v>
      </c>
      <c r="B72" s="54">
        <v>432</v>
      </c>
      <c r="C72" s="54">
        <v>44</v>
      </c>
      <c r="D72" s="17">
        <v>0</v>
      </c>
      <c r="E72" s="17">
        <v>85</v>
      </c>
      <c r="F72" s="17">
        <v>13</v>
      </c>
      <c r="G72" s="17">
        <v>289</v>
      </c>
      <c r="H72" s="17">
        <v>0</v>
      </c>
      <c r="I72" s="17">
        <v>0</v>
      </c>
      <c r="J72" s="43">
        <v>1</v>
      </c>
      <c r="K72" s="54">
        <v>44</v>
      </c>
      <c r="L72" s="17">
        <v>0</v>
      </c>
      <c r="M72" s="17">
        <v>73</v>
      </c>
      <c r="N72" s="17">
        <v>24</v>
      </c>
      <c r="O72" s="17">
        <v>289</v>
      </c>
      <c r="P72" s="17">
        <v>0</v>
      </c>
      <c r="Q72" s="17">
        <v>0</v>
      </c>
      <c r="R72" s="17">
        <v>1</v>
      </c>
      <c r="S72" s="43">
        <v>1</v>
      </c>
      <c r="T72" s="54">
        <v>36</v>
      </c>
      <c r="U72" s="17">
        <v>0</v>
      </c>
      <c r="V72" s="17">
        <v>70</v>
      </c>
      <c r="W72" s="17">
        <v>325</v>
      </c>
      <c r="X72" s="17">
        <v>0</v>
      </c>
      <c r="Y72" s="17">
        <v>1</v>
      </c>
      <c r="Z72" s="43">
        <v>0</v>
      </c>
      <c r="AA72" s="54">
        <v>36</v>
      </c>
      <c r="AB72" s="17">
        <v>1</v>
      </c>
      <c r="AC72" s="17">
        <v>69</v>
      </c>
      <c r="AD72" s="17">
        <v>0</v>
      </c>
      <c r="AE72" s="17">
        <v>326</v>
      </c>
      <c r="AF72" s="17">
        <v>0</v>
      </c>
      <c r="AG72" s="17">
        <v>0</v>
      </c>
      <c r="AH72" s="17">
        <v>0</v>
      </c>
      <c r="AI72" s="73">
        <v>0</v>
      </c>
    </row>
    <row r="73" spans="1:35" x14ac:dyDescent="0.2">
      <c r="A73" s="7" t="s">
        <v>58</v>
      </c>
      <c r="B73" s="54">
        <v>960</v>
      </c>
      <c r="C73" s="54">
        <v>282</v>
      </c>
      <c r="D73" s="17">
        <v>6</v>
      </c>
      <c r="E73" s="17">
        <v>330</v>
      </c>
      <c r="F73" s="17">
        <v>72</v>
      </c>
      <c r="G73" s="17">
        <v>268</v>
      </c>
      <c r="H73" s="17">
        <v>0</v>
      </c>
      <c r="I73" s="17">
        <v>1</v>
      </c>
      <c r="J73" s="43">
        <v>1</v>
      </c>
      <c r="K73" s="54">
        <v>282</v>
      </c>
      <c r="L73" s="17">
        <v>5</v>
      </c>
      <c r="M73" s="17">
        <v>292</v>
      </c>
      <c r="N73" s="17">
        <v>102</v>
      </c>
      <c r="O73" s="17">
        <v>268</v>
      </c>
      <c r="P73" s="17">
        <v>6</v>
      </c>
      <c r="Q73" s="17">
        <v>0</v>
      </c>
      <c r="R73" s="17">
        <v>4</v>
      </c>
      <c r="S73" s="43">
        <v>1</v>
      </c>
      <c r="T73" s="54">
        <v>225</v>
      </c>
      <c r="U73" s="17">
        <v>9</v>
      </c>
      <c r="V73" s="17">
        <v>281</v>
      </c>
      <c r="W73" s="17">
        <v>439</v>
      </c>
      <c r="X73" s="17">
        <v>1</v>
      </c>
      <c r="Y73" s="17">
        <v>4</v>
      </c>
      <c r="Z73" s="43">
        <v>1</v>
      </c>
      <c r="AA73" s="54">
        <v>225</v>
      </c>
      <c r="AB73" s="17">
        <v>4</v>
      </c>
      <c r="AC73" s="17">
        <v>266</v>
      </c>
      <c r="AD73" s="17">
        <v>11</v>
      </c>
      <c r="AE73" s="17">
        <v>439</v>
      </c>
      <c r="AF73" s="17">
        <v>9</v>
      </c>
      <c r="AG73" s="17">
        <v>1</v>
      </c>
      <c r="AH73" s="17">
        <v>4</v>
      </c>
      <c r="AI73" s="73">
        <v>1</v>
      </c>
    </row>
    <row r="74" spans="1:35" x14ac:dyDescent="0.2">
      <c r="A74" s="7" t="s">
        <v>99</v>
      </c>
      <c r="B74" s="54">
        <v>1794</v>
      </c>
      <c r="C74" s="54">
        <v>360</v>
      </c>
      <c r="D74" s="17">
        <v>2</v>
      </c>
      <c r="E74" s="17">
        <v>653</v>
      </c>
      <c r="F74" s="17">
        <v>365</v>
      </c>
      <c r="G74" s="17">
        <v>410</v>
      </c>
      <c r="H74" s="17">
        <v>0</v>
      </c>
      <c r="I74" s="17">
        <v>0</v>
      </c>
      <c r="J74" s="43">
        <v>4</v>
      </c>
      <c r="K74" s="54">
        <v>360</v>
      </c>
      <c r="L74" s="17">
        <v>7</v>
      </c>
      <c r="M74" s="17">
        <v>619</v>
      </c>
      <c r="N74" s="17">
        <v>389</v>
      </c>
      <c r="O74" s="17">
        <v>410</v>
      </c>
      <c r="P74" s="17">
        <v>2</v>
      </c>
      <c r="Q74" s="17">
        <v>0</v>
      </c>
      <c r="R74" s="17">
        <v>3</v>
      </c>
      <c r="S74" s="43">
        <v>4</v>
      </c>
      <c r="T74" s="54">
        <v>266</v>
      </c>
      <c r="U74" s="17">
        <v>2</v>
      </c>
      <c r="V74" s="17">
        <v>807</v>
      </c>
      <c r="W74" s="17">
        <v>663</v>
      </c>
      <c r="X74" s="17">
        <v>0</v>
      </c>
      <c r="Y74" s="17">
        <v>3</v>
      </c>
      <c r="Z74" s="43">
        <v>53</v>
      </c>
      <c r="AA74" s="54">
        <v>266</v>
      </c>
      <c r="AB74" s="17">
        <v>218</v>
      </c>
      <c r="AC74" s="17">
        <v>563</v>
      </c>
      <c r="AD74" s="17">
        <v>26</v>
      </c>
      <c r="AE74" s="17">
        <v>663</v>
      </c>
      <c r="AF74" s="17">
        <v>2</v>
      </c>
      <c r="AG74" s="17">
        <v>0</v>
      </c>
      <c r="AH74" s="17">
        <v>3</v>
      </c>
      <c r="AI74" s="73">
        <v>53</v>
      </c>
    </row>
    <row r="75" spans="1:35" x14ac:dyDescent="0.2">
      <c r="A75" s="7" t="s">
        <v>59</v>
      </c>
      <c r="B75" s="54">
        <v>601</v>
      </c>
      <c r="C75" s="54">
        <v>164</v>
      </c>
      <c r="D75" s="17">
        <v>1</v>
      </c>
      <c r="E75" s="17">
        <v>228</v>
      </c>
      <c r="F75" s="17">
        <v>86</v>
      </c>
      <c r="G75" s="17">
        <v>121</v>
      </c>
      <c r="H75" s="17">
        <v>0</v>
      </c>
      <c r="I75" s="17">
        <v>0</v>
      </c>
      <c r="J75" s="43">
        <v>1</v>
      </c>
      <c r="K75" s="54">
        <v>164</v>
      </c>
      <c r="L75" s="17">
        <v>0</v>
      </c>
      <c r="M75" s="17">
        <v>193</v>
      </c>
      <c r="N75" s="17">
        <v>121</v>
      </c>
      <c r="O75" s="17">
        <v>121</v>
      </c>
      <c r="P75" s="17">
        <v>1</v>
      </c>
      <c r="Q75" s="17">
        <v>0</v>
      </c>
      <c r="R75" s="17">
        <v>0</v>
      </c>
      <c r="S75" s="43">
        <v>1</v>
      </c>
      <c r="T75" s="54">
        <v>140</v>
      </c>
      <c r="U75" s="17">
        <v>4</v>
      </c>
      <c r="V75" s="17">
        <v>243</v>
      </c>
      <c r="W75" s="17">
        <v>213</v>
      </c>
      <c r="X75" s="17">
        <v>0</v>
      </c>
      <c r="Y75" s="17">
        <v>0</v>
      </c>
      <c r="Z75" s="43">
        <v>1</v>
      </c>
      <c r="AA75" s="54">
        <v>140</v>
      </c>
      <c r="AB75" s="17">
        <v>32</v>
      </c>
      <c r="AC75" s="17">
        <v>167</v>
      </c>
      <c r="AD75" s="17">
        <v>44</v>
      </c>
      <c r="AE75" s="17">
        <v>213</v>
      </c>
      <c r="AF75" s="17">
        <v>4</v>
      </c>
      <c r="AG75" s="17">
        <v>0</v>
      </c>
      <c r="AH75" s="17">
        <v>0</v>
      </c>
      <c r="AI75" s="73">
        <v>1</v>
      </c>
    </row>
    <row r="76" spans="1:35" x14ac:dyDescent="0.2">
      <c r="A76" s="7" t="s">
        <v>100</v>
      </c>
      <c r="B76" s="54">
        <v>529</v>
      </c>
      <c r="C76" s="54">
        <v>10</v>
      </c>
      <c r="D76" s="17">
        <v>0</v>
      </c>
      <c r="E76" s="17">
        <v>38</v>
      </c>
      <c r="F76" s="17">
        <v>224</v>
      </c>
      <c r="G76" s="17">
        <v>126</v>
      </c>
      <c r="H76" s="17">
        <v>0</v>
      </c>
      <c r="I76" s="17">
        <v>131</v>
      </c>
      <c r="J76" s="43">
        <v>0</v>
      </c>
      <c r="K76" s="54">
        <v>10</v>
      </c>
      <c r="L76" s="17">
        <v>1</v>
      </c>
      <c r="M76" s="17">
        <v>13</v>
      </c>
      <c r="N76" s="17">
        <v>246</v>
      </c>
      <c r="O76" s="17">
        <v>128</v>
      </c>
      <c r="P76" s="17">
        <v>0</v>
      </c>
      <c r="Q76" s="17">
        <v>0</v>
      </c>
      <c r="R76" s="17">
        <v>131</v>
      </c>
      <c r="S76" s="43">
        <v>0</v>
      </c>
      <c r="T76" s="54">
        <v>8</v>
      </c>
      <c r="U76" s="17">
        <v>2</v>
      </c>
      <c r="V76" s="17">
        <v>48</v>
      </c>
      <c r="W76" s="17">
        <v>316</v>
      </c>
      <c r="X76" s="17">
        <v>0</v>
      </c>
      <c r="Y76" s="17">
        <v>141</v>
      </c>
      <c r="Z76" s="43">
        <v>14</v>
      </c>
      <c r="AA76" s="54">
        <v>8</v>
      </c>
      <c r="AB76" s="17">
        <v>4</v>
      </c>
      <c r="AC76" s="17">
        <v>7</v>
      </c>
      <c r="AD76" s="17">
        <v>37</v>
      </c>
      <c r="AE76" s="17">
        <v>316</v>
      </c>
      <c r="AF76" s="17">
        <v>2</v>
      </c>
      <c r="AG76" s="17">
        <v>0</v>
      </c>
      <c r="AH76" s="17">
        <v>141</v>
      </c>
      <c r="AI76" s="73">
        <v>14</v>
      </c>
    </row>
    <row r="77" spans="1:35" x14ac:dyDescent="0.2">
      <c r="A77" s="6" t="str">
        <f>VLOOKUP("&lt;Zeilentitel_9&gt;",Uebersetzungen!$B$3:$E$140,Uebersetzungen!$B$2+1,FALSE)</f>
        <v>Region Plessur</v>
      </c>
      <c r="B77" s="48">
        <v>30916</v>
      </c>
      <c r="C77" s="48">
        <v>4109</v>
      </c>
      <c r="D77" s="9">
        <v>65</v>
      </c>
      <c r="E77" s="9">
        <v>22215</v>
      </c>
      <c r="F77" s="9">
        <v>1781</v>
      </c>
      <c r="G77" s="9">
        <v>963</v>
      </c>
      <c r="H77" s="9">
        <v>1748</v>
      </c>
      <c r="I77" s="9">
        <v>3</v>
      </c>
      <c r="J77" s="47">
        <v>32</v>
      </c>
      <c r="K77" s="48">
        <v>4109</v>
      </c>
      <c r="L77" s="9">
        <v>11356</v>
      </c>
      <c r="M77" s="9">
        <v>10309</v>
      </c>
      <c r="N77" s="9">
        <v>2325</v>
      </c>
      <c r="O77" s="9">
        <v>963</v>
      </c>
      <c r="P77" s="9">
        <v>65</v>
      </c>
      <c r="Q77" s="9">
        <v>1742</v>
      </c>
      <c r="R77" s="9">
        <v>15</v>
      </c>
      <c r="S77" s="47">
        <v>32</v>
      </c>
      <c r="T77" s="48">
        <v>3793</v>
      </c>
      <c r="U77" s="9">
        <v>648</v>
      </c>
      <c r="V77" s="9">
        <v>20559</v>
      </c>
      <c r="W77" s="9">
        <v>3945</v>
      </c>
      <c r="X77" s="9">
        <v>1283</v>
      </c>
      <c r="Y77" s="9">
        <v>170</v>
      </c>
      <c r="Z77" s="47">
        <v>518</v>
      </c>
      <c r="AA77" s="48">
        <v>3793</v>
      </c>
      <c r="AB77" s="9">
        <v>9367</v>
      </c>
      <c r="AC77" s="9">
        <v>10478</v>
      </c>
      <c r="AD77" s="9">
        <v>711</v>
      </c>
      <c r="AE77" s="9">
        <v>3944</v>
      </c>
      <c r="AF77" s="9">
        <v>648</v>
      </c>
      <c r="AG77" s="9">
        <v>1283</v>
      </c>
      <c r="AH77" s="9">
        <v>174</v>
      </c>
      <c r="AI77" s="72">
        <v>518</v>
      </c>
    </row>
    <row r="78" spans="1:35" x14ac:dyDescent="0.2">
      <c r="A78" s="7" t="s">
        <v>67</v>
      </c>
      <c r="B78" s="54">
        <v>21635</v>
      </c>
      <c r="C78" s="54">
        <v>3082</v>
      </c>
      <c r="D78" s="17">
        <v>56</v>
      </c>
      <c r="E78" s="17">
        <v>16501</v>
      </c>
      <c r="F78" s="17">
        <v>251</v>
      </c>
      <c r="G78" s="17">
        <v>99</v>
      </c>
      <c r="H78" s="17">
        <v>1646</v>
      </c>
      <c r="I78" s="17">
        <v>0</v>
      </c>
      <c r="J78" s="43">
        <v>0</v>
      </c>
      <c r="K78" s="54">
        <v>3082</v>
      </c>
      <c r="L78" s="17">
        <v>11260</v>
      </c>
      <c r="M78" s="17">
        <v>5057</v>
      </c>
      <c r="N78" s="17">
        <v>432</v>
      </c>
      <c r="O78" s="17">
        <v>99</v>
      </c>
      <c r="P78" s="17">
        <v>56</v>
      </c>
      <c r="Q78" s="17">
        <v>1640</v>
      </c>
      <c r="R78" s="17">
        <v>9</v>
      </c>
      <c r="S78" s="43">
        <v>0</v>
      </c>
      <c r="T78" s="54">
        <v>2981</v>
      </c>
      <c r="U78" s="17">
        <v>495</v>
      </c>
      <c r="V78" s="17">
        <v>15304</v>
      </c>
      <c r="W78" s="17">
        <v>1405</v>
      </c>
      <c r="X78" s="17">
        <v>1206</v>
      </c>
      <c r="Y78" s="17">
        <v>148</v>
      </c>
      <c r="Z78" s="43">
        <v>96</v>
      </c>
      <c r="AA78" s="54">
        <v>2981</v>
      </c>
      <c r="AB78" s="17">
        <v>9204</v>
      </c>
      <c r="AC78" s="17">
        <v>5865</v>
      </c>
      <c r="AD78" s="17">
        <v>234</v>
      </c>
      <c r="AE78" s="17">
        <v>1405</v>
      </c>
      <c r="AF78" s="17">
        <v>495</v>
      </c>
      <c r="AG78" s="17">
        <v>1206</v>
      </c>
      <c r="AH78" s="17">
        <v>149</v>
      </c>
      <c r="AI78" s="73">
        <v>96</v>
      </c>
    </row>
    <row r="79" spans="1:35" x14ac:dyDescent="0.2">
      <c r="A79" s="7" t="s">
        <v>68</v>
      </c>
      <c r="B79" s="54">
        <v>2665</v>
      </c>
      <c r="C79" s="54">
        <v>436</v>
      </c>
      <c r="D79" s="17">
        <v>5</v>
      </c>
      <c r="E79" s="17">
        <v>1456</v>
      </c>
      <c r="F79" s="17">
        <v>422</v>
      </c>
      <c r="G79" s="17">
        <v>244</v>
      </c>
      <c r="H79" s="17">
        <v>85</v>
      </c>
      <c r="I79" s="17">
        <v>1</v>
      </c>
      <c r="J79" s="43">
        <v>16</v>
      </c>
      <c r="K79" s="54">
        <v>436</v>
      </c>
      <c r="L79" s="17">
        <v>35</v>
      </c>
      <c r="M79" s="17">
        <v>1379</v>
      </c>
      <c r="N79" s="17">
        <v>462</v>
      </c>
      <c r="O79" s="17">
        <v>244</v>
      </c>
      <c r="P79" s="17">
        <v>5</v>
      </c>
      <c r="Q79" s="17">
        <v>85</v>
      </c>
      <c r="R79" s="17">
        <v>3</v>
      </c>
      <c r="S79" s="43">
        <v>16</v>
      </c>
      <c r="T79" s="54">
        <v>356</v>
      </c>
      <c r="U79" s="17">
        <v>43</v>
      </c>
      <c r="V79" s="17">
        <v>1323</v>
      </c>
      <c r="W79" s="17">
        <v>780</v>
      </c>
      <c r="X79" s="17">
        <v>75</v>
      </c>
      <c r="Y79" s="17">
        <v>13</v>
      </c>
      <c r="Z79" s="43">
        <v>75</v>
      </c>
      <c r="AA79" s="54">
        <v>356</v>
      </c>
      <c r="AB79" s="17">
        <v>61</v>
      </c>
      <c r="AC79" s="17">
        <v>1108</v>
      </c>
      <c r="AD79" s="17">
        <v>154</v>
      </c>
      <c r="AE79" s="17">
        <v>780</v>
      </c>
      <c r="AF79" s="17">
        <v>43</v>
      </c>
      <c r="AG79" s="17">
        <v>75</v>
      </c>
      <c r="AH79" s="17">
        <v>13</v>
      </c>
      <c r="AI79" s="73">
        <v>75</v>
      </c>
    </row>
    <row r="80" spans="1:35" x14ac:dyDescent="0.2">
      <c r="A80" s="7" t="s">
        <v>69</v>
      </c>
      <c r="B80" s="54">
        <v>6054</v>
      </c>
      <c r="C80" s="54">
        <v>550</v>
      </c>
      <c r="D80" s="17">
        <v>4</v>
      </c>
      <c r="E80" s="17">
        <v>4036</v>
      </c>
      <c r="F80" s="17">
        <v>933</v>
      </c>
      <c r="G80" s="17">
        <v>497</v>
      </c>
      <c r="H80" s="17">
        <v>17</v>
      </c>
      <c r="I80" s="17">
        <v>2</v>
      </c>
      <c r="J80" s="43">
        <v>15</v>
      </c>
      <c r="K80" s="54">
        <v>550</v>
      </c>
      <c r="L80" s="17">
        <v>53</v>
      </c>
      <c r="M80" s="17">
        <v>3663</v>
      </c>
      <c r="N80" s="17">
        <v>1252</v>
      </c>
      <c r="O80" s="17">
        <v>497</v>
      </c>
      <c r="P80" s="17">
        <v>4</v>
      </c>
      <c r="Q80" s="17">
        <v>17</v>
      </c>
      <c r="R80" s="17">
        <v>3</v>
      </c>
      <c r="S80" s="43">
        <v>15</v>
      </c>
      <c r="T80" s="54">
        <v>421</v>
      </c>
      <c r="U80" s="17">
        <v>108</v>
      </c>
      <c r="V80" s="17">
        <v>3739</v>
      </c>
      <c r="W80" s="17">
        <v>1463</v>
      </c>
      <c r="X80" s="17">
        <v>2</v>
      </c>
      <c r="Y80" s="17">
        <v>7</v>
      </c>
      <c r="Z80" s="43">
        <v>314</v>
      </c>
      <c r="AA80" s="54">
        <v>421</v>
      </c>
      <c r="AB80" s="17">
        <v>80</v>
      </c>
      <c r="AC80" s="17">
        <v>3370</v>
      </c>
      <c r="AD80" s="17">
        <v>287</v>
      </c>
      <c r="AE80" s="17">
        <v>1462</v>
      </c>
      <c r="AF80" s="17">
        <v>108</v>
      </c>
      <c r="AG80" s="17">
        <v>2</v>
      </c>
      <c r="AH80" s="17">
        <v>10</v>
      </c>
      <c r="AI80" s="73">
        <v>314</v>
      </c>
    </row>
    <row r="81" spans="1:35" x14ac:dyDescent="0.2">
      <c r="A81" s="7" t="s">
        <v>70</v>
      </c>
      <c r="B81" s="54">
        <v>562</v>
      </c>
      <c r="C81" s="54">
        <v>41</v>
      </c>
      <c r="D81" s="17">
        <v>0</v>
      </c>
      <c r="E81" s="17">
        <v>222</v>
      </c>
      <c r="F81" s="17">
        <v>175</v>
      </c>
      <c r="G81" s="17">
        <v>123</v>
      </c>
      <c r="H81" s="17">
        <v>0</v>
      </c>
      <c r="I81" s="17">
        <v>0</v>
      </c>
      <c r="J81" s="43">
        <v>1</v>
      </c>
      <c r="K81" s="54">
        <v>41</v>
      </c>
      <c r="L81" s="17">
        <v>8</v>
      </c>
      <c r="M81" s="17">
        <v>210</v>
      </c>
      <c r="N81" s="17">
        <v>179</v>
      </c>
      <c r="O81" s="17">
        <v>123</v>
      </c>
      <c r="P81" s="17">
        <v>0</v>
      </c>
      <c r="Q81" s="17">
        <v>0</v>
      </c>
      <c r="R81" s="17">
        <v>0</v>
      </c>
      <c r="S81" s="43">
        <v>1</v>
      </c>
      <c r="T81" s="54">
        <v>35</v>
      </c>
      <c r="U81" s="17">
        <v>2</v>
      </c>
      <c r="V81" s="17">
        <v>193</v>
      </c>
      <c r="W81" s="17">
        <v>297</v>
      </c>
      <c r="X81" s="17">
        <v>0</v>
      </c>
      <c r="Y81" s="17">
        <v>2</v>
      </c>
      <c r="Z81" s="43">
        <v>33</v>
      </c>
      <c r="AA81" s="54">
        <v>35</v>
      </c>
      <c r="AB81" s="17">
        <v>22</v>
      </c>
      <c r="AC81" s="17">
        <v>135</v>
      </c>
      <c r="AD81" s="17">
        <v>36</v>
      </c>
      <c r="AE81" s="17">
        <v>297</v>
      </c>
      <c r="AF81" s="17">
        <v>2</v>
      </c>
      <c r="AG81" s="17">
        <v>0</v>
      </c>
      <c r="AH81" s="17">
        <v>2</v>
      </c>
      <c r="AI81" s="73">
        <v>33</v>
      </c>
    </row>
    <row r="82" spans="1:35" x14ac:dyDescent="0.2">
      <c r="A82" s="6" t="str">
        <f>VLOOKUP("&lt;Zeilentitel_10&gt;",Uebersetzungen!$B$3:$E$140,Uebersetzungen!$B$2+1,FALSE)</f>
        <v>Region Prättigau/Davos</v>
      </c>
      <c r="B82" s="48">
        <v>27891</v>
      </c>
      <c r="C82" s="48">
        <v>4382</v>
      </c>
      <c r="D82" s="9">
        <v>73</v>
      </c>
      <c r="E82" s="9">
        <v>17475</v>
      </c>
      <c r="F82" s="9">
        <v>3783</v>
      </c>
      <c r="G82" s="9">
        <v>1511</v>
      </c>
      <c r="H82" s="9">
        <v>243</v>
      </c>
      <c r="I82" s="9">
        <v>386</v>
      </c>
      <c r="J82" s="47">
        <v>38</v>
      </c>
      <c r="K82" s="48">
        <v>4382</v>
      </c>
      <c r="L82" s="9">
        <v>137</v>
      </c>
      <c r="M82" s="9">
        <v>16111</v>
      </c>
      <c r="N82" s="9">
        <v>4965</v>
      </c>
      <c r="O82" s="9">
        <v>1519</v>
      </c>
      <c r="P82" s="9">
        <v>75</v>
      </c>
      <c r="Q82" s="9">
        <v>153</v>
      </c>
      <c r="R82" s="9">
        <v>511</v>
      </c>
      <c r="S82" s="47">
        <v>38</v>
      </c>
      <c r="T82" s="48">
        <v>3609</v>
      </c>
      <c r="U82" s="9">
        <v>353</v>
      </c>
      <c r="V82" s="9">
        <v>14788</v>
      </c>
      <c r="W82" s="9">
        <v>6957</v>
      </c>
      <c r="X82" s="9">
        <v>152</v>
      </c>
      <c r="Y82" s="9">
        <v>705</v>
      </c>
      <c r="Z82" s="47">
        <v>1327</v>
      </c>
      <c r="AA82" s="48">
        <v>3609</v>
      </c>
      <c r="AB82" s="9">
        <v>238</v>
      </c>
      <c r="AC82" s="9">
        <v>13193</v>
      </c>
      <c r="AD82" s="9">
        <v>1424</v>
      </c>
      <c r="AE82" s="9">
        <v>6949</v>
      </c>
      <c r="AF82" s="9">
        <v>354</v>
      </c>
      <c r="AG82" s="9">
        <v>153</v>
      </c>
      <c r="AH82" s="9">
        <v>644</v>
      </c>
      <c r="AI82" s="72">
        <v>1327</v>
      </c>
    </row>
    <row r="83" spans="1:35" x14ac:dyDescent="0.2">
      <c r="A83" s="7" t="s">
        <v>61</v>
      </c>
      <c r="B83" s="54">
        <v>12899</v>
      </c>
      <c r="C83" s="54">
        <v>1525</v>
      </c>
      <c r="D83" s="17">
        <v>29</v>
      </c>
      <c r="E83" s="17">
        <v>9490</v>
      </c>
      <c r="F83" s="17">
        <v>684</v>
      </c>
      <c r="G83" s="17">
        <v>943</v>
      </c>
      <c r="H83" s="17">
        <v>204</v>
      </c>
      <c r="I83" s="17">
        <v>14</v>
      </c>
      <c r="J83" s="43">
        <v>10</v>
      </c>
      <c r="K83" s="54">
        <v>1525</v>
      </c>
      <c r="L83" s="17">
        <v>21</v>
      </c>
      <c r="M83" s="17">
        <v>9005</v>
      </c>
      <c r="N83" s="17">
        <v>1122</v>
      </c>
      <c r="O83" s="17">
        <v>950</v>
      </c>
      <c r="P83" s="17">
        <v>29</v>
      </c>
      <c r="Q83" s="17">
        <v>111</v>
      </c>
      <c r="R83" s="17">
        <v>126</v>
      </c>
      <c r="S83" s="43">
        <v>10</v>
      </c>
      <c r="T83" s="54">
        <v>1181</v>
      </c>
      <c r="U83" s="17">
        <v>131</v>
      </c>
      <c r="V83" s="17">
        <v>7627</v>
      </c>
      <c r="W83" s="17">
        <v>3215</v>
      </c>
      <c r="X83" s="17">
        <v>99</v>
      </c>
      <c r="Y83" s="17">
        <v>309</v>
      </c>
      <c r="Z83" s="43">
        <v>337</v>
      </c>
      <c r="AA83" s="54">
        <v>1181</v>
      </c>
      <c r="AB83" s="17">
        <v>22</v>
      </c>
      <c r="AC83" s="17">
        <v>7195</v>
      </c>
      <c r="AD83" s="17">
        <v>451</v>
      </c>
      <c r="AE83" s="17">
        <v>3215</v>
      </c>
      <c r="AF83" s="17">
        <v>131</v>
      </c>
      <c r="AG83" s="17">
        <v>99</v>
      </c>
      <c r="AH83" s="17">
        <v>268</v>
      </c>
      <c r="AI83" s="73">
        <v>337</v>
      </c>
    </row>
    <row r="84" spans="1:35" x14ac:dyDescent="0.2">
      <c r="A84" s="7" t="s">
        <v>62</v>
      </c>
      <c r="B84" s="54">
        <v>595</v>
      </c>
      <c r="C84" s="54">
        <v>135</v>
      </c>
      <c r="D84" s="17">
        <v>1</v>
      </c>
      <c r="E84" s="17">
        <v>130</v>
      </c>
      <c r="F84" s="17">
        <v>310</v>
      </c>
      <c r="G84" s="17">
        <v>13</v>
      </c>
      <c r="H84" s="17">
        <v>0</v>
      </c>
      <c r="I84" s="17">
        <v>2</v>
      </c>
      <c r="J84" s="43">
        <v>4</v>
      </c>
      <c r="K84" s="54">
        <v>135</v>
      </c>
      <c r="L84" s="17">
        <v>8</v>
      </c>
      <c r="M84" s="17">
        <v>80</v>
      </c>
      <c r="N84" s="17">
        <v>352</v>
      </c>
      <c r="O84" s="17">
        <v>13</v>
      </c>
      <c r="P84" s="17">
        <v>1</v>
      </c>
      <c r="Q84" s="17">
        <v>0</v>
      </c>
      <c r="R84" s="17">
        <v>2</v>
      </c>
      <c r="S84" s="43">
        <v>4</v>
      </c>
      <c r="T84" s="54">
        <v>104</v>
      </c>
      <c r="U84" s="17">
        <v>10</v>
      </c>
      <c r="V84" s="17">
        <v>149</v>
      </c>
      <c r="W84" s="17">
        <v>168</v>
      </c>
      <c r="X84" s="17">
        <v>0</v>
      </c>
      <c r="Y84" s="17">
        <v>2</v>
      </c>
      <c r="Z84" s="43">
        <v>162</v>
      </c>
      <c r="AA84" s="54">
        <v>104</v>
      </c>
      <c r="AB84" s="17">
        <v>47</v>
      </c>
      <c r="AC84" s="17">
        <v>57</v>
      </c>
      <c r="AD84" s="17">
        <v>49</v>
      </c>
      <c r="AE84" s="17">
        <v>166</v>
      </c>
      <c r="AF84" s="17">
        <v>10</v>
      </c>
      <c r="AG84" s="17">
        <v>0</v>
      </c>
      <c r="AH84" s="17">
        <v>0</v>
      </c>
      <c r="AI84" s="73">
        <v>162</v>
      </c>
    </row>
    <row r="85" spans="1:35" x14ac:dyDescent="0.2">
      <c r="A85" s="7" t="s">
        <v>63</v>
      </c>
      <c r="B85" s="54">
        <v>261</v>
      </c>
      <c r="C85" s="54">
        <v>19</v>
      </c>
      <c r="D85" s="17">
        <v>0</v>
      </c>
      <c r="E85" s="17">
        <v>55</v>
      </c>
      <c r="F85" s="17">
        <v>187</v>
      </c>
      <c r="G85" s="17">
        <v>0</v>
      </c>
      <c r="H85" s="17">
        <v>0</v>
      </c>
      <c r="I85" s="17">
        <v>0</v>
      </c>
      <c r="J85" s="43">
        <v>0</v>
      </c>
      <c r="K85" s="54">
        <v>19</v>
      </c>
      <c r="L85" s="17">
        <v>0</v>
      </c>
      <c r="M85" s="17">
        <v>28</v>
      </c>
      <c r="N85" s="17">
        <v>214</v>
      </c>
      <c r="O85" s="17">
        <v>0</v>
      </c>
      <c r="P85" s="17">
        <v>0</v>
      </c>
      <c r="Q85" s="17">
        <v>0</v>
      </c>
      <c r="R85" s="17">
        <v>0</v>
      </c>
      <c r="S85" s="43">
        <v>0</v>
      </c>
      <c r="T85" s="54">
        <v>16</v>
      </c>
      <c r="U85" s="17">
        <v>16</v>
      </c>
      <c r="V85" s="17">
        <v>42</v>
      </c>
      <c r="W85" s="17">
        <v>109</v>
      </c>
      <c r="X85" s="17">
        <v>0</v>
      </c>
      <c r="Y85" s="17">
        <v>3</v>
      </c>
      <c r="Z85" s="43">
        <v>75</v>
      </c>
      <c r="AA85" s="54">
        <v>16</v>
      </c>
      <c r="AB85" s="17">
        <v>16</v>
      </c>
      <c r="AC85" s="17">
        <v>6</v>
      </c>
      <c r="AD85" s="17">
        <v>21</v>
      </c>
      <c r="AE85" s="17">
        <v>109</v>
      </c>
      <c r="AF85" s="17">
        <v>16</v>
      </c>
      <c r="AG85" s="17">
        <v>0</v>
      </c>
      <c r="AH85" s="17">
        <v>2</v>
      </c>
      <c r="AI85" s="73">
        <v>75</v>
      </c>
    </row>
    <row r="86" spans="1:35" x14ac:dyDescent="0.2">
      <c r="A86" s="7" t="s">
        <v>64</v>
      </c>
      <c r="B86" s="54">
        <v>768</v>
      </c>
      <c r="C86" s="54">
        <v>146</v>
      </c>
      <c r="D86" s="17">
        <v>0</v>
      </c>
      <c r="E86" s="17">
        <v>400</v>
      </c>
      <c r="F86" s="17">
        <v>205</v>
      </c>
      <c r="G86" s="17">
        <v>14</v>
      </c>
      <c r="H86" s="17">
        <v>1</v>
      </c>
      <c r="I86" s="17">
        <v>1</v>
      </c>
      <c r="J86" s="43">
        <v>1</v>
      </c>
      <c r="K86" s="54">
        <v>146</v>
      </c>
      <c r="L86" s="17">
        <v>2</v>
      </c>
      <c r="M86" s="17">
        <v>329</v>
      </c>
      <c r="N86" s="17">
        <v>274</v>
      </c>
      <c r="O86" s="17">
        <v>15</v>
      </c>
      <c r="P86" s="17">
        <v>0</v>
      </c>
      <c r="Q86" s="17">
        <v>1</v>
      </c>
      <c r="R86" s="17">
        <v>0</v>
      </c>
      <c r="S86" s="43">
        <v>1</v>
      </c>
      <c r="T86" s="54">
        <v>119</v>
      </c>
      <c r="U86" s="17">
        <v>3</v>
      </c>
      <c r="V86" s="17">
        <v>324</v>
      </c>
      <c r="W86" s="17">
        <v>230</v>
      </c>
      <c r="X86" s="17">
        <v>0</v>
      </c>
      <c r="Y86" s="17">
        <v>23</v>
      </c>
      <c r="Z86" s="43">
        <v>69</v>
      </c>
      <c r="AA86" s="54">
        <v>119</v>
      </c>
      <c r="AB86" s="17">
        <v>7</v>
      </c>
      <c r="AC86" s="17">
        <v>265</v>
      </c>
      <c r="AD86" s="17">
        <v>80</v>
      </c>
      <c r="AE86" s="17">
        <v>224</v>
      </c>
      <c r="AF86" s="17">
        <v>4</v>
      </c>
      <c r="AG86" s="17">
        <v>0</v>
      </c>
      <c r="AH86" s="17">
        <v>0</v>
      </c>
      <c r="AI86" s="73">
        <v>69</v>
      </c>
    </row>
    <row r="87" spans="1:35" x14ac:dyDescent="0.2">
      <c r="A87" s="7" t="s">
        <v>101</v>
      </c>
      <c r="B87" s="54">
        <v>6477</v>
      </c>
      <c r="C87" s="54">
        <v>1095</v>
      </c>
      <c r="D87" s="17">
        <v>0</v>
      </c>
      <c r="E87" s="17">
        <v>4439</v>
      </c>
      <c r="F87" s="17">
        <v>355</v>
      </c>
      <c r="G87" s="17">
        <v>222</v>
      </c>
      <c r="H87" s="17">
        <v>21</v>
      </c>
      <c r="I87" s="17">
        <v>345</v>
      </c>
      <c r="J87" s="43">
        <v>0</v>
      </c>
      <c r="K87" s="54">
        <v>1095</v>
      </c>
      <c r="L87" s="17">
        <v>64</v>
      </c>
      <c r="M87" s="17">
        <v>4141</v>
      </c>
      <c r="N87" s="17">
        <v>590</v>
      </c>
      <c r="O87" s="17">
        <v>222</v>
      </c>
      <c r="P87" s="17">
        <v>0</v>
      </c>
      <c r="Q87" s="17">
        <v>24</v>
      </c>
      <c r="R87" s="17">
        <v>341</v>
      </c>
      <c r="S87" s="43">
        <v>0</v>
      </c>
      <c r="T87" s="54">
        <v>933</v>
      </c>
      <c r="U87" s="17">
        <v>47</v>
      </c>
      <c r="V87" s="17">
        <v>3826</v>
      </c>
      <c r="W87" s="17">
        <v>1274</v>
      </c>
      <c r="X87" s="17">
        <v>26</v>
      </c>
      <c r="Y87" s="17">
        <v>346</v>
      </c>
      <c r="Z87" s="43">
        <v>25</v>
      </c>
      <c r="AA87" s="54">
        <v>933</v>
      </c>
      <c r="AB87" s="17">
        <v>68</v>
      </c>
      <c r="AC87" s="17">
        <v>3602</v>
      </c>
      <c r="AD87" s="17">
        <v>156</v>
      </c>
      <c r="AE87" s="17">
        <v>1274</v>
      </c>
      <c r="AF87" s="17">
        <v>47</v>
      </c>
      <c r="AG87" s="17">
        <v>27</v>
      </c>
      <c r="AH87" s="17">
        <v>345</v>
      </c>
      <c r="AI87" s="73">
        <v>25</v>
      </c>
    </row>
    <row r="88" spans="1:35" x14ac:dyDescent="0.2">
      <c r="A88" s="7" t="s">
        <v>90</v>
      </c>
      <c r="B88" s="54">
        <v>223</v>
      </c>
      <c r="C88" s="54">
        <v>33</v>
      </c>
      <c r="D88" s="17">
        <v>4</v>
      </c>
      <c r="E88" s="17">
        <v>55</v>
      </c>
      <c r="F88" s="17">
        <v>112</v>
      </c>
      <c r="G88" s="17">
        <v>18</v>
      </c>
      <c r="H88" s="17">
        <v>0</v>
      </c>
      <c r="I88" s="17">
        <v>0</v>
      </c>
      <c r="J88" s="43">
        <v>1</v>
      </c>
      <c r="K88" s="54">
        <v>33</v>
      </c>
      <c r="L88" s="17">
        <v>4</v>
      </c>
      <c r="M88" s="17">
        <v>40</v>
      </c>
      <c r="N88" s="17">
        <v>123</v>
      </c>
      <c r="O88" s="17">
        <v>18</v>
      </c>
      <c r="P88" s="17">
        <v>4</v>
      </c>
      <c r="Q88" s="17">
        <v>0</v>
      </c>
      <c r="R88" s="17">
        <v>0</v>
      </c>
      <c r="S88" s="43">
        <v>1</v>
      </c>
      <c r="T88" s="54">
        <v>28</v>
      </c>
      <c r="U88" s="17">
        <v>3</v>
      </c>
      <c r="V88" s="17">
        <v>59</v>
      </c>
      <c r="W88" s="17">
        <v>86</v>
      </c>
      <c r="X88" s="17">
        <v>0</v>
      </c>
      <c r="Y88" s="17">
        <v>2</v>
      </c>
      <c r="Z88" s="43">
        <v>45</v>
      </c>
      <c r="AA88" s="54">
        <v>28</v>
      </c>
      <c r="AB88" s="17">
        <v>9</v>
      </c>
      <c r="AC88" s="17">
        <v>21</v>
      </c>
      <c r="AD88" s="17">
        <v>29</v>
      </c>
      <c r="AE88" s="17">
        <v>86</v>
      </c>
      <c r="AF88" s="17">
        <v>3</v>
      </c>
      <c r="AG88" s="17">
        <v>0</v>
      </c>
      <c r="AH88" s="17">
        <v>2</v>
      </c>
      <c r="AI88" s="73">
        <v>45</v>
      </c>
    </row>
    <row r="89" spans="1:35" x14ac:dyDescent="0.2">
      <c r="A89" s="7" t="s">
        <v>65</v>
      </c>
      <c r="B89" s="54">
        <v>649</v>
      </c>
      <c r="C89" s="54">
        <v>114</v>
      </c>
      <c r="D89" s="17">
        <v>2</v>
      </c>
      <c r="E89" s="17">
        <v>350</v>
      </c>
      <c r="F89" s="17">
        <v>131</v>
      </c>
      <c r="G89" s="17">
        <v>35</v>
      </c>
      <c r="H89" s="17">
        <v>0</v>
      </c>
      <c r="I89" s="17">
        <v>17</v>
      </c>
      <c r="J89" s="43">
        <v>0</v>
      </c>
      <c r="K89" s="54">
        <v>114</v>
      </c>
      <c r="L89" s="17">
        <v>12</v>
      </c>
      <c r="M89" s="17">
        <v>328</v>
      </c>
      <c r="N89" s="17">
        <v>147</v>
      </c>
      <c r="O89" s="17">
        <v>35</v>
      </c>
      <c r="P89" s="17">
        <v>2</v>
      </c>
      <c r="Q89" s="17">
        <v>0</v>
      </c>
      <c r="R89" s="17">
        <v>11</v>
      </c>
      <c r="S89" s="43">
        <v>0</v>
      </c>
      <c r="T89" s="54">
        <v>84</v>
      </c>
      <c r="U89" s="17">
        <v>5</v>
      </c>
      <c r="V89" s="17">
        <v>375</v>
      </c>
      <c r="W89" s="17">
        <v>179</v>
      </c>
      <c r="X89" s="17">
        <v>0</v>
      </c>
      <c r="Y89" s="17">
        <v>5</v>
      </c>
      <c r="Z89" s="43">
        <v>1</v>
      </c>
      <c r="AA89" s="54">
        <v>84</v>
      </c>
      <c r="AB89" s="17">
        <v>12</v>
      </c>
      <c r="AC89" s="17">
        <v>277</v>
      </c>
      <c r="AD89" s="17">
        <v>85</v>
      </c>
      <c r="AE89" s="17">
        <v>179</v>
      </c>
      <c r="AF89" s="17">
        <v>5</v>
      </c>
      <c r="AG89" s="17">
        <v>0</v>
      </c>
      <c r="AH89" s="17">
        <v>6</v>
      </c>
      <c r="AI89" s="73">
        <v>1</v>
      </c>
    </row>
    <row r="90" spans="1:35" x14ac:dyDescent="0.2">
      <c r="A90" s="7" t="s">
        <v>66</v>
      </c>
      <c r="B90" s="54">
        <v>1656</v>
      </c>
      <c r="C90" s="54">
        <v>261</v>
      </c>
      <c r="D90" s="17">
        <v>16</v>
      </c>
      <c r="E90" s="17">
        <v>538</v>
      </c>
      <c r="F90" s="17">
        <v>744</v>
      </c>
      <c r="G90" s="17">
        <v>91</v>
      </c>
      <c r="H90" s="17">
        <v>3</v>
      </c>
      <c r="I90" s="17">
        <v>0</v>
      </c>
      <c r="J90" s="43">
        <v>3</v>
      </c>
      <c r="K90" s="54">
        <v>261</v>
      </c>
      <c r="L90" s="17">
        <v>11</v>
      </c>
      <c r="M90" s="17">
        <v>450</v>
      </c>
      <c r="N90" s="17">
        <v>818</v>
      </c>
      <c r="O90" s="17">
        <v>91</v>
      </c>
      <c r="P90" s="17">
        <v>16</v>
      </c>
      <c r="Q90" s="17">
        <v>3</v>
      </c>
      <c r="R90" s="17">
        <v>3</v>
      </c>
      <c r="S90" s="43">
        <v>3</v>
      </c>
      <c r="T90" s="54">
        <v>220</v>
      </c>
      <c r="U90" s="17">
        <v>45</v>
      </c>
      <c r="V90" s="17">
        <v>577</v>
      </c>
      <c r="W90" s="17">
        <v>658</v>
      </c>
      <c r="X90" s="17">
        <v>0</v>
      </c>
      <c r="Y90" s="17">
        <v>3</v>
      </c>
      <c r="Z90" s="43">
        <v>153</v>
      </c>
      <c r="AA90" s="54">
        <v>220</v>
      </c>
      <c r="AB90" s="17">
        <v>11</v>
      </c>
      <c r="AC90" s="17">
        <v>348</v>
      </c>
      <c r="AD90" s="17">
        <v>218</v>
      </c>
      <c r="AE90" s="17">
        <v>658</v>
      </c>
      <c r="AF90" s="17">
        <v>45</v>
      </c>
      <c r="AG90" s="17">
        <v>0</v>
      </c>
      <c r="AH90" s="17">
        <v>3</v>
      </c>
      <c r="AI90" s="73">
        <v>153</v>
      </c>
    </row>
    <row r="91" spans="1:35" x14ac:dyDescent="0.2">
      <c r="A91" s="7" t="s">
        <v>79</v>
      </c>
      <c r="B91" s="54">
        <v>1502</v>
      </c>
      <c r="C91" s="54">
        <v>420</v>
      </c>
      <c r="D91" s="17">
        <v>3</v>
      </c>
      <c r="E91" s="17">
        <v>591</v>
      </c>
      <c r="F91" s="17">
        <v>338</v>
      </c>
      <c r="G91" s="17">
        <v>148</v>
      </c>
      <c r="H91" s="17">
        <v>0</v>
      </c>
      <c r="I91" s="17">
        <v>0</v>
      </c>
      <c r="J91" s="43">
        <v>2</v>
      </c>
      <c r="K91" s="54">
        <v>420</v>
      </c>
      <c r="L91" s="17">
        <v>4</v>
      </c>
      <c r="M91" s="17">
        <v>499</v>
      </c>
      <c r="N91" s="17">
        <v>424</v>
      </c>
      <c r="O91" s="17">
        <v>148</v>
      </c>
      <c r="P91" s="17">
        <v>3</v>
      </c>
      <c r="Q91" s="17">
        <v>0</v>
      </c>
      <c r="R91" s="17">
        <v>2</v>
      </c>
      <c r="S91" s="43">
        <v>2</v>
      </c>
      <c r="T91" s="54">
        <v>392</v>
      </c>
      <c r="U91" s="17">
        <v>35</v>
      </c>
      <c r="V91" s="17">
        <v>514</v>
      </c>
      <c r="W91" s="17">
        <v>405</v>
      </c>
      <c r="X91" s="17">
        <v>0</v>
      </c>
      <c r="Y91" s="17">
        <v>2</v>
      </c>
      <c r="Z91" s="43">
        <v>154</v>
      </c>
      <c r="AA91" s="54">
        <v>392</v>
      </c>
      <c r="AB91" s="17">
        <v>25</v>
      </c>
      <c r="AC91" s="17">
        <v>407</v>
      </c>
      <c r="AD91" s="17">
        <v>81</v>
      </c>
      <c r="AE91" s="17">
        <v>405</v>
      </c>
      <c r="AF91" s="17">
        <v>35</v>
      </c>
      <c r="AG91" s="17">
        <v>0</v>
      </c>
      <c r="AH91" s="17">
        <v>3</v>
      </c>
      <c r="AI91" s="73">
        <v>154</v>
      </c>
    </row>
    <row r="92" spans="1:35" x14ac:dyDescent="0.2">
      <c r="A92" s="7" t="s">
        <v>80</v>
      </c>
      <c r="B92" s="54">
        <v>1841</v>
      </c>
      <c r="C92" s="54">
        <v>442</v>
      </c>
      <c r="D92" s="17">
        <v>4</v>
      </c>
      <c r="E92" s="17">
        <v>951</v>
      </c>
      <c r="F92" s="17">
        <v>405</v>
      </c>
      <c r="G92" s="17">
        <v>9</v>
      </c>
      <c r="H92" s="17">
        <v>14</v>
      </c>
      <c r="I92" s="17">
        <v>0</v>
      </c>
      <c r="J92" s="43">
        <v>16</v>
      </c>
      <c r="K92" s="54">
        <v>442</v>
      </c>
      <c r="L92" s="17">
        <v>10</v>
      </c>
      <c r="M92" s="17">
        <v>794</v>
      </c>
      <c r="N92" s="17">
        <v>545</v>
      </c>
      <c r="O92" s="17">
        <v>9</v>
      </c>
      <c r="P92" s="17">
        <v>4</v>
      </c>
      <c r="Q92" s="17">
        <v>14</v>
      </c>
      <c r="R92" s="17">
        <v>7</v>
      </c>
      <c r="S92" s="43">
        <v>16</v>
      </c>
      <c r="T92" s="54">
        <v>382</v>
      </c>
      <c r="U92" s="17">
        <v>10</v>
      </c>
      <c r="V92" s="17">
        <v>901</v>
      </c>
      <c r="W92" s="17">
        <v>411</v>
      </c>
      <c r="X92" s="17">
        <v>11</v>
      </c>
      <c r="Y92" s="17">
        <v>3</v>
      </c>
      <c r="Z92" s="43">
        <v>123</v>
      </c>
      <c r="AA92" s="54">
        <v>382</v>
      </c>
      <c r="AB92" s="17">
        <v>18</v>
      </c>
      <c r="AC92" s="17">
        <v>687</v>
      </c>
      <c r="AD92" s="17">
        <v>191</v>
      </c>
      <c r="AE92" s="17">
        <v>411</v>
      </c>
      <c r="AF92" s="17">
        <v>10</v>
      </c>
      <c r="AG92" s="17">
        <v>11</v>
      </c>
      <c r="AH92" s="17">
        <v>8</v>
      </c>
      <c r="AI92" s="73">
        <v>123</v>
      </c>
    </row>
    <row r="93" spans="1:35" x14ac:dyDescent="0.2">
      <c r="A93" s="7" t="s">
        <v>81</v>
      </c>
      <c r="B93" s="54">
        <v>1020</v>
      </c>
      <c r="C93" s="54">
        <v>192</v>
      </c>
      <c r="D93" s="17">
        <v>14</v>
      </c>
      <c r="E93" s="17">
        <v>476</v>
      </c>
      <c r="F93" s="17">
        <v>312</v>
      </c>
      <c r="G93" s="17">
        <v>18</v>
      </c>
      <c r="H93" s="17">
        <v>0</v>
      </c>
      <c r="I93" s="17">
        <v>7</v>
      </c>
      <c r="J93" s="43">
        <v>1</v>
      </c>
      <c r="K93" s="54">
        <v>192</v>
      </c>
      <c r="L93" s="17">
        <v>1</v>
      </c>
      <c r="M93" s="17">
        <v>417</v>
      </c>
      <c r="N93" s="17">
        <v>356</v>
      </c>
      <c r="O93" s="17">
        <v>18</v>
      </c>
      <c r="P93" s="17">
        <v>16</v>
      </c>
      <c r="Q93" s="17">
        <v>0</v>
      </c>
      <c r="R93" s="17">
        <v>19</v>
      </c>
      <c r="S93" s="43">
        <v>1</v>
      </c>
      <c r="T93" s="54">
        <v>150</v>
      </c>
      <c r="U93" s="17">
        <v>48</v>
      </c>
      <c r="V93" s="17">
        <v>394</v>
      </c>
      <c r="W93" s="17">
        <v>222</v>
      </c>
      <c r="X93" s="17">
        <v>16</v>
      </c>
      <c r="Y93" s="17">
        <v>7</v>
      </c>
      <c r="Z93" s="43">
        <v>183</v>
      </c>
      <c r="AA93" s="54">
        <v>150</v>
      </c>
      <c r="AB93" s="17">
        <v>3</v>
      </c>
      <c r="AC93" s="17">
        <v>328</v>
      </c>
      <c r="AD93" s="17">
        <v>63</v>
      </c>
      <c r="AE93" s="17">
        <v>222</v>
      </c>
      <c r="AF93" s="17">
        <v>48</v>
      </c>
      <c r="AG93" s="17">
        <v>16</v>
      </c>
      <c r="AH93" s="17">
        <v>7</v>
      </c>
      <c r="AI93" s="73">
        <v>183</v>
      </c>
    </row>
    <row r="94" spans="1:35" x14ac:dyDescent="0.2">
      <c r="A94" s="6" t="str">
        <f>VLOOKUP("&lt;Zeilentitel_11&gt;",Uebersetzungen!$B$3:$E$140,Uebersetzungen!$B$2+1,FALSE)</f>
        <v>Region Surselva</v>
      </c>
      <c r="B94" s="48">
        <v>27182</v>
      </c>
      <c r="C94" s="48">
        <v>4982</v>
      </c>
      <c r="D94" s="9">
        <v>138</v>
      </c>
      <c r="E94" s="9">
        <v>13495</v>
      </c>
      <c r="F94" s="9">
        <v>4455</v>
      </c>
      <c r="G94" s="9">
        <v>2769</v>
      </c>
      <c r="H94" s="9">
        <v>1234</v>
      </c>
      <c r="I94" s="9">
        <v>56</v>
      </c>
      <c r="J94" s="47">
        <v>53</v>
      </c>
      <c r="K94" s="48">
        <v>4982</v>
      </c>
      <c r="L94" s="9">
        <v>34</v>
      </c>
      <c r="M94" s="9">
        <v>11594</v>
      </c>
      <c r="N94" s="9">
        <v>6290</v>
      </c>
      <c r="O94" s="9">
        <v>2769</v>
      </c>
      <c r="P94" s="9">
        <v>138</v>
      </c>
      <c r="Q94" s="9">
        <v>1238</v>
      </c>
      <c r="R94" s="9">
        <v>84</v>
      </c>
      <c r="S94" s="47">
        <v>53</v>
      </c>
      <c r="T94" s="48">
        <v>4010</v>
      </c>
      <c r="U94" s="9">
        <v>821</v>
      </c>
      <c r="V94" s="9">
        <v>11370</v>
      </c>
      <c r="W94" s="9">
        <v>8512</v>
      </c>
      <c r="X94" s="9">
        <v>1213</v>
      </c>
      <c r="Y94" s="9">
        <v>115</v>
      </c>
      <c r="Z94" s="47">
        <v>1141</v>
      </c>
      <c r="AA94" s="48">
        <v>4010</v>
      </c>
      <c r="AB94" s="9">
        <v>109</v>
      </c>
      <c r="AC94" s="9">
        <v>9590</v>
      </c>
      <c r="AD94" s="9">
        <v>1695</v>
      </c>
      <c r="AE94" s="9">
        <v>8508</v>
      </c>
      <c r="AF94" s="9">
        <v>822</v>
      </c>
      <c r="AG94" s="9">
        <v>1215</v>
      </c>
      <c r="AH94" s="9">
        <v>92</v>
      </c>
      <c r="AI94" s="72">
        <v>1141</v>
      </c>
    </row>
    <row r="95" spans="1:35" x14ac:dyDescent="0.2">
      <c r="A95" s="7" t="s">
        <v>6</v>
      </c>
      <c r="B95" s="54">
        <v>1369</v>
      </c>
      <c r="C95" s="54">
        <v>258</v>
      </c>
      <c r="D95" s="17">
        <v>3</v>
      </c>
      <c r="E95" s="17">
        <v>972</v>
      </c>
      <c r="F95" s="17">
        <v>50</v>
      </c>
      <c r="G95" s="17">
        <v>70</v>
      </c>
      <c r="H95" s="17">
        <v>0</v>
      </c>
      <c r="I95" s="17">
        <v>16</v>
      </c>
      <c r="J95" s="43">
        <v>0</v>
      </c>
      <c r="K95" s="54">
        <v>258</v>
      </c>
      <c r="L95" s="17">
        <v>0</v>
      </c>
      <c r="M95" s="17">
        <v>930</v>
      </c>
      <c r="N95" s="17">
        <v>91</v>
      </c>
      <c r="O95" s="17">
        <v>70</v>
      </c>
      <c r="P95" s="17">
        <v>3</v>
      </c>
      <c r="Q95" s="17">
        <v>0</v>
      </c>
      <c r="R95" s="17">
        <v>17</v>
      </c>
      <c r="S95" s="43">
        <v>0</v>
      </c>
      <c r="T95" s="54">
        <v>203</v>
      </c>
      <c r="U95" s="17">
        <v>26</v>
      </c>
      <c r="V95" s="17">
        <v>851</v>
      </c>
      <c r="W95" s="17">
        <v>268</v>
      </c>
      <c r="X95" s="17">
        <v>0</v>
      </c>
      <c r="Y95" s="17">
        <v>16</v>
      </c>
      <c r="Z95" s="43">
        <v>5</v>
      </c>
      <c r="AA95" s="54">
        <v>203</v>
      </c>
      <c r="AB95" s="17">
        <v>0</v>
      </c>
      <c r="AC95" s="17">
        <v>829</v>
      </c>
      <c r="AD95" s="17">
        <v>22</v>
      </c>
      <c r="AE95" s="17">
        <v>268</v>
      </c>
      <c r="AF95" s="17">
        <v>26</v>
      </c>
      <c r="AG95" s="17">
        <v>0</v>
      </c>
      <c r="AH95" s="17">
        <v>16</v>
      </c>
      <c r="AI95" s="73">
        <v>5</v>
      </c>
    </row>
    <row r="96" spans="1:35" x14ac:dyDescent="0.2">
      <c r="A96" s="7" t="s">
        <v>7</v>
      </c>
      <c r="B96" s="54">
        <v>4169</v>
      </c>
      <c r="C96" s="54">
        <v>676</v>
      </c>
      <c r="D96" s="17">
        <v>2</v>
      </c>
      <c r="E96" s="17">
        <v>3098</v>
      </c>
      <c r="F96" s="17">
        <v>88</v>
      </c>
      <c r="G96" s="17">
        <v>145</v>
      </c>
      <c r="H96" s="17">
        <v>156</v>
      </c>
      <c r="I96" s="17">
        <v>3</v>
      </c>
      <c r="J96" s="43">
        <v>1</v>
      </c>
      <c r="K96" s="54">
        <v>676</v>
      </c>
      <c r="L96" s="17">
        <v>1</v>
      </c>
      <c r="M96" s="17">
        <v>2544</v>
      </c>
      <c r="N96" s="17">
        <v>641</v>
      </c>
      <c r="O96" s="17">
        <v>145</v>
      </c>
      <c r="P96" s="17">
        <v>2</v>
      </c>
      <c r="Q96" s="17">
        <v>156</v>
      </c>
      <c r="R96" s="17">
        <v>3</v>
      </c>
      <c r="S96" s="43">
        <v>1</v>
      </c>
      <c r="T96" s="54">
        <v>639</v>
      </c>
      <c r="U96" s="17">
        <v>172</v>
      </c>
      <c r="V96" s="17">
        <v>2844</v>
      </c>
      <c r="W96" s="17">
        <v>281</v>
      </c>
      <c r="X96" s="17">
        <v>156</v>
      </c>
      <c r="Y96" s="17">
        <v>0</v>
      </c>
      <c r="Z96" s="43">
        <v>77</v>
      </c>
      <c r="AA96" s="54">
        <v>639</v>
      </c>
      <c r="AB96" s="17">
        <v>0</v>
      </c>
      <c r="AC96" s="17">
        <v>2294</v>
      </c>
      <c r="AD96" s="17">
        <v>550</v>
      </c>
      <c r="AE96" s="17">
        <v>281</v>
      </c>
      <c r="AF96" s="17">
        <v>172</v>
      </c>
      <c r="AG96" s="17">
        <v>156</v>
      </c>
      <c r="AH96" s="17">
        <v>0</v>
      </c>
      <c r="AI96" s="73">
        <v>77</v>
      </c>
    </row>
    <row r="97" spans="1:35" x14ac:dyDescent="0.2">
      <c r="A97" s="7" t="s">
        <v>8</v>
      </c>
      <c r="B97" s="54">
        <v>788</v>
      </c>
      <c r="C97" s="54">
        <v>181</v>
      </c>
      <c r="D97" s="17">
        <v>2</v>
      </c>
      <c r="E97" s="17">
        <v>462</v>
      </c>
      <c r="F97" s="17">
        <v>61</v>
      </c>
      <c r="G97" s="17">
        <v>57</v>
      </c>
      <c r="H97" s="17">
        <v>0</v>
      </c>
      <c r="I97" s="17">
        <v>14</v>
      </c>
      <c r="J97" s="43">
        <v>11</v>
      </c>
      <c r="K97" s="54">
        <v>181</v>
      </c>
      <c r="L97" s="17">
        <v>0</v>
      </c>
      <c r="M97" s="17">
        <v>400</v>
      </c>
      <c r="N97" s="17">
        <v>123</v>
      </c>
      <c r="O97" s="17">
        <v>57</v>
      </c>
      <c r="P97" s="17">
        <v>2</v>
      </c>
      <c r="Q97" s="17">
        <v>0</v>
      </c>
      <c r="R97" s="17">
        <v>14</v>
      </c>
      <c r="S97" s="43">
        <v>11</v>
      </c>
      <c r="T97" s="54">
        <v>149</v>
      </c>
      <c r="U97" s="17">
        <v>10</v>
      </c>
      <c r="V97" s="17">
        <v>377</v>
      </c>
      <c r="W97" s="17">
        <v>208</v>
      </c>
      <c r="X97" s="17">
        <v>0</v>
      </c>
      <c r="Y97" s="17">
        <v>18</v>
      </c>
      <c r="Z97" s="43">
        <v>26</v>
      </c>
      <c r="AA97" s="54">
        <v>149</v>
      </c>
      <c r="AB97" s="17">
        <v>0</v>
      </c>
      <c r="AC97" s="17">
        <v>309</v>
      </c>
      <c r="AD97" s="17">
        <v>68</v>
      </c>
      <c r="AE97" s="17">
        <v>208</v>
      </c>
      <c r="AF97" s="17">
        <v>10</v>
      </c>
      <c r="AG97" s="17">
        <v>0</v>
      </c>
      <c r="AH97" s="17">
        <v>18</v>
      </c>
      <c r="AI97" s="73">
        <v>26</v>
      </c>
    </row>
    <row r="98" spans="1:35" x14ac:dyDescent="0.2">
      <c r="A98" s="7" t="s">
        <v>9</v>
      </c>
      <c r="B98" s="54">
        <v>584</v>
      </c>
      <c r="C98" s="54">
        <v>138</v>
      </c>
      <c r="D98" s="17">
        <v>0</v>
      </c>
      <c r="E98" s="17">
        <v>350</v>
      </c>
      <c r="F98" s="17">
        <v>63</v>
      </c>
      <c r="G98" s="17">
        <v>32</v>
      </c>
      <c r="H98" s="17">
        <v>0</v>
      </c>
      <c r="I98" s="17">
        <v>0</v>
      </c>
      <c r="J98" s="43">
        <v>1</v>
      </c>
      <c r="K98" s="54">
        <v>138</v>
      </c>
      <c r="L98" s="17">
        <v>2</v>
      </c>
      <c r="M98" s="17">
        <v>335</v>
      </c>
      <c r="N98" s="17">
        <v>76</v>
      </c>
      <c r="O98" s="17">
        <v>32</v>
      </c>
      <c r="P98" s="17">
        <v>0</v>
      </c>
      <c r="Q98" s="17">
        <v>0</v>
      </c>
      <c r="R98" s="17">
        <v>0</v>
      </c>
      <c r="S98" s="43">
        <v>1</v>
      </c>
      <c r="T98" s="54">
        <v>77</v>
      </c>
      <c r="U98" s="17">
        <v>36</v>
      </c>
      <c r="V98" s="17">
        <v>194</v>
      </c>
      <c r="W98" s="17">
        <v>265</v>
      </c>
      <c r="X98" s="17">
        <v>0</v>
      </c>
      <c r="Y98" s="17">
        <v>0</v>
      </c>
      <c r="Z98" s="43">
        <v>12</v>
      </c>
      <c r="AA98" s="54">
        <v>77</v>
      </c>
      <c r="AB98" s="17">
        <v>1</v>
      </c>
      <c r="AC98" s="17">
        <v>176</v>
      </c>
      <c r="AD98" s="17">
        <v>17</v>
      </c>
      <c r="AE98" s="17">
        <v>265</v>
      </c>
      <c r="AF98" s="17">
        <v>36</v>
      </c>
      <c r="AG98" s="17">
        <v>0</v>
      </c>
      <c r="AH98" s="17">
        <v>0</v>
      </c>
      <c r="AI98" s="73">
        <v>12</v>
      </c>
    </row>
    <row r="99" spans="1:35" x14ac:dyDescent="0.2">
      <c r="A99" s="7" t="s">
        <v>10</v>
      </c>
      <c r="B99" s="54">
        <v>1076</v>
      </c>
      <c r="C99" s="54">
        <v>139</v>
      </c>
      <c r="D99" s="17">
        <v>0</v>
      </c>
      <c r="E99" s="17">
        <v>592</v>
      </c>
      <c r="F99" s="17">
        <v>74</v>
      </c>
      <c r="G99" s="17">
        <v>259</v>
      </c>
      <c r="H99" s="17">
        <v>10</v>
      </c>
      <c r="I99" s="17">
        <v>2</v>
      </c>
      <c r="J99" s="43">
        <v>0</v>
      </c>
      <c r="K99" s="54">
        <v>139</v>
      </c>
      <c r="L99" s="17">
        <v>0</v>
      </c>
      <c r="M99" s="17">
        <v>524</v>
      </c>
      <c r="N99" s="17">
        <v>142</v>
      </c>
      <c r="O99" s="17">
        <v>259</v>
      </c>
      <c r="P99" s="17">
        <v>0</v>
      </c>
      <c r="Q99" s="17">
        <v>12</v>
      </c>
      <c r="R99" s="17">
        <v>0</v>
      </c>
      <c r="S99" s="43">
        <v>0</v>
      </c>
      <c r="T99" s="54">
        <v>109</v>
      </c>
      <c r="U99" s="17">
        <v>4</v>
      </c>
      <c r="V99" s="17">
        <v>471</v>
      </c>
      <c r="W99" s="17">
        <v>468</v>
      </c>
      <c r="X99" s="17">
        <v>9</v>
      </c>
      <c r="Y99" s="17">
        <v>5</v>
      </c>
      <c r="Z99" s="43">
        <v>10</v>
      </c>
      <c r="AA99" s="54">
        <v>109</v>
      </c>
      <c r="AB99" s="17">
        <v>2</v>
      </c>
      <c r="AC99" s="17">
        <v>423</v>
      </c>
      <c r="AD99" s="17">
        <v>46</v>
      </c>
      <c r="AE99" s="17">
        <v>468</v>
      </c>
      <c r="AF99" s="17">
        <v>4</v>
      </c>
      <c r="AG99" s="17">
        <v>12</v>
      </c>
      <c r="AH99" s="17">
        <v>2</v>
      </c>
      <c r="AI99" s="73">
        <v>10</v>
      </c>
    </row>
    <row r="100" spans="1:35" x14ac:dyDescent="0.2">
      <c r="A100" s="7" t="s">
        <v>11</v>
      </c>
      <c r="B100" s="54">
        <v>2600</v>
      </c>
      <c r="C100" s="54">
        <v>724</v>
      </c>
      <c r="D100" s="17">
        <v>26</v>
      </c>
      <c r="E100" s="17">
        <v>980</v>
      </c>
      <c r="F100" s="17">
        <v>559</v>
      </c>
      <c r="G100" s="17">
        <v>308</v>
      </c>
      <c r="H100" s="17">
        <v>0</v>
      </c>
      <c r="I100" s="17">
        <v>2</v>
      </c>
      <c r="J100" s="43">
        <v>1</v>
      </c>
      <c r="K100" s="54">
        <v>724</v>
      </c>
      <c r="L100" s="17">
        <v>4</v>
      </c>
      <c r="M100" s="17">
        <v>756</v>
      </c>
      <c r="N100" s="17">
        <v>781</v>
      </c>
      <c r="O100" s="17">
        <v>308</v>
      </c>
      <c r="P100" s="17">
        <v>26</v>
      </c>
      <c r="Q100" s="17">
        <v>0</v>
      </c>
      <c r="R100" s="17">
        <v>0</v>
      </c>
      <c r="S100" s="43">
        <v>1</v>
      </c>
      <c r="T100" s="54">
        <v>618</v>
      </c>
      <c r="U100" s="17">
        <v>154</v>
      </c>
      <c r="V100" s="17">
        <v>759</v>
      </c>
      <c r="W100" s="17">
        <v>1029</v>
      </c>
      <c r="X100" s="17">
        <v>0</v>
      </c>
      <c r="Y100" s="17">
        <v>15</v>
      </c>
      <c r="Z100" s="43">
        <v>25</v>
      </c>
      <c r="AA100" s="54">
        <v>618</v>
      </c>
      <c r="AB100" s="17">
        <v>18</v>
      </c>
      <c r="AC100" s="17">
        <v>555</v>
      </c>
      <c r="AD100" s="17">
        <v>200</v>
      </c>
      <c r="AE100" s="17">
        <v>1023</v>
      </c>
      <c r="AF100" s="17">
        <v>154</v>
      </c>
      <c r="AG100" s="17">
        <v>0</v>
      </c>
      <c r="AH100" s="17">
        <v>7</v>
      </c>
      <c r="AI100" s="73">
        <v>25</v>
      </c>
    </row>
    <row r="101" spans="1:35" x14ac:dyDescent="0.2">
      <c r="A101" s="7" t="s">
        <v>12</v>
      </c>
      <c r="B101" s="54">
        <v>3584</v>
      </c>
      <c r="C101" s="54">
        <v>715</v>
      </c>
      <c r="D101" s="17">
        <v>32</v>
      </c>
      <c r="E101" s="17">
        <v>1665</v>
      </c>
      <c r="F101" s="17">
        <v>673</v>
      </c>
      <c r="G101" s="17">
        <v>241</v>
      </c>
      <c r="H101" s="17">
        <v>252</v>
      </c>
      <c r="I101" s="17">
        <v>0</v>
      </c>
      <c r="J101" s="43">
        <v>6</v>
      </c>
      <c r="K101" s="54">
        <v>715</v>
      </c>
      <c r="L101" s="17">
        <v>20</v>
      </c>
      <c r="M101" s="17">
        <v>1422</v>
      </c>
      <c r="N101" s="17">
        <v>893</v>
      </c>
      <c r="O101" s="17">
        <v>241</v>
      </c>
      <c r="P101" s="17">
        <v>32</v>
      </c>
      <c r="Q101" s="17">
        <v>252</v>
      </c>
      <c r="R101" s="17">
        <v>3</v>
      </c>
      <c r="S101" s="43">
        <v>6</v>
      </c>
      <c r="T101" s="54">
        <v>576</v>
      </c>
      <c r="U101" s="17">
        <v>119</v>
      </c>
      <c r="V101" s="17">
        <v>1452</v>
      </c>
      <c r="W101" s="17">
        <v>1120</v>
      </c>
      <c r="X101" s="17">
        <v>245</v>
      </c>
      <c r="Y101" s="17">
        <v>10</v>
      </c>
      <c r="Z101" s="43">
        <v>62</v>
      </c>
      <c r="AA101" s="54">
        <v>576</v>
      </c>
      <c r="AB101" s="17">
        <v>35</v>
      </c>
      <c r="AC101" s="17">
        <v>1157</v>
      </c>
      <c r="AD101" s="17">
        <v>258</v>
      </c>
      <c r="AE101" s="17">
        <v>1120</v>
      </c>
      <c r="AF101" s="17">
        <v>119</v>
      </c>
      <c r="AG101" s="17">
        <v>245</v>
      </c>
      <c r="AH101" s="17">
        <v>12</v>
      </c>
      <c r="AI101" s="73">
        <v>62</v>
      </c>
    </row>
    <row r="102" spans="1:35" x14ac:dyDescent="0.2">
      <c r="A102" s="7" t="s">
        <v>23</v>
      </c>
      <c r="B102" s="54">
        <v>808</v>
      </c>
      <c r="C102" s="54">
        <v>109</v>
      </c>
      <c r="D102" s="17">
        <v>8</v>
      </c>
      <c r="E102" s="17">
        <v>191</v>
      </c>
      <c r="F102" s="17">
        <v>456</v>
      </c>
      <c r="G102" s="17">
        <v>39</v>
      </c>
      <c r="H102" s="17">
        <v>1</v>
      </c>
      <c r="I102" s="17">
        <v>0</v>
      </c>
      <c r="J102" s="43">
        <v>4</v>
      </c>
      <c r="K102" s="54">
        <v>109</v>
      </c>
      <c r="L102" s="17">
        <v>1</v>
      </c>
      <c r="M102" s="17">
        <v>115</v>
      </c>
      <c r="N102" s="17">
        <v>531</v>
      </c>
      <c r="O102" s="17">
        <v>39</v>
      </c>
      <c r="P102" s="17">
        <v>8</v>
      </c>
      <c r="Q102" s="17">
        <v>1</v>
      </c>
      <c r="R102" s="17">
        <v>0</v>
      </c>
      <c r="S102" s="43">
        <v>4</v>
      </c>
      <c r="T102" s="54">
        <v>74</v>
      </c>
      <c r="U102" s="17">
        <v>12</v>
      </c>
      <c r="V102" s="17">
        <v>189</v>
      </c>
      <c r="W102" s="17">
        <v>494</v>
      </c>
      <c r="X102" s="17">
        <v>0</v>
      </c>
      <c r="Y102" s="17">
        <v>12</v>
      </c>
      <c r="Z102" s="43">
        <v>27</v>
      </c>
      <c r="AA102" s="54">
        <v>74</v>
      </c>
      <c r="AB102" s="17">
        <v>22</v>
      </c>
      <c r="AC102" s="17">
        <v>91</v>
      </c>
      <c r="AD102" s="17">
        <v>84</v>
      </c>
      <c r="AE102" s="17">
        <v>493</v>
      </c>
      <c r="AF102" s="17">
        <v>12</v>
      </c>
      <c r="AG102" s="17">
        <v>0</v>
      </c>
      <c r="AH102" s="17">
        <v>5</v>
      </c>
      <c r="AI102" s="73">
        <v>27</v>
      </c>
    </row>
    <row r="103" spans="1:35" x14ac:dyDescent="0.2">
      <c r="A103" s="7" t="s">
        <v>82</v>
      </c>
      <c r="B103" s="54">
        <v>2480</v>
      </c>
      <c r="C103" s="54">
        <v>480</v>
      </c>
      <c r="D103" s="17">
        <v>9</v>
      </c>
      <c r="E103" s="17">
        <v>710</v>
      </c>
      <c r="F103" s="17">
        <v>572</v>
      </c>
      <c r="G103" s="17">
        <v>208</v>
      </c>
      <c r="H103" s="17">
        <v>499</v>
      </c>
      <c r="I103" s="17">
        <v>1</v>
      </c>
      <c r="J103" s="43">
        <v>1</v>
      </c>
      <c r="K103" s="54">
        <v>480</v>
      </c>
      <c r="L103" s="17">
        <v>0</v>
      </c>
      <c r="M103" s="17">
        <v>561</v>
      </c>
      <c r="N103" s="17">
        <v>722</v>
      </c>
      <c r="O103" s="17">
        <v>208</v>
      </c>
      <c r="P103" s="17">
        <v>9</v>
      </c>
      <c r="Q103" s="17">
        <v>499</v>
      </c>
      <c r="R103" s="17">
        <v>0</v>
      </c>
      <c r="S103" s="43">
        <v>1</v>
      </c>
      <c r="T103" s="54">
        <v>398</v>
      </c>
      <c r="U103" s="17">
        <v>46</v>
      </c>
      <c r="V103" s="17">
        <v>622</v>
      </c>
      <c r="W103" s="17">
        <v>670</v>
      </c>
      <c r="X103" s="17">
        <v>499</v>
      </c>
      <c r="Y103" s="17">
        <v>5</v>
      </c>
      <c r="Z103" s="43">
        <v>240</v>
      </c>
      <c r="AA103" s="54">
        <v>398</v>
      </c>
      <c r="AB103" s="17">
        <v>12</v>
      </c>
      <c r="AC103" s="17">
        <v>440</v>
      </c>
      <c r="AD103" s="17">
        <v>175</v>
      </c>
      <c r="AE103" s="17">
        <v>670</v>
      </c>
      <c r="AF103" s="17">
        <v>46</v>
      </c>
      <c r="AG103" s="17">
        <v>499</v>
      </c>
      <c r="AH103" s="17">
        <v>0</v>
      </c>
      <c r="AI103" s="73">
        <v>240</v>
      </c>
    </row>
    <row r="104" spans="1:35" x14ac:dyDescent="0.2">
      <c r="A104" s="7" t="s">
        <v>83</v>
      </c>
      <c r="B104" s="54">
        <v>2426</v>
      </c>
      <c r="C104" s="54">
        <v>306</v>
      </c>
      <c r="D104" s="17">
        <v>28</v>
      </c>
      <c r="E104" s="17">
        <v>1316</v>
      </c>
      <c r="F104" s="17">
        <v>228</v>
      </c>
      <c r="G104" s="17">
        <v>240</v>
      </c>
      <c r="H104" s="17">
        <v>298</v>
      </c>
      <c r="I104" s="17">
        <v>7</v>
      </c>
      <c r="J104" s="43">
        <v>3</v>
      </c>
      <c r="K104" s="54">
        <v>306</v>
      </c>
      <c r="L104" s="17">
        <v>2</v>
      </c>
      <c r="M104" s="17">
        <v>1269</v>
      </c>
      <c r="N104" s="17">
        <v>269</v>
      </c>
      <c r="O104" s="17">
        <v>240</v>
      </c>
      <c r="P104" s="17">
        <v>28</v>
      </c>
      <c r="Q104" s="17">
        <v>300</v>
      </c>
      <c r="R104" s="17">
        <v>9</v>
      </c>
      <c r="S104" s="43">
        <v>3</v>
      </c>
      <c r="T104" s="54">
        <v>238</v>
      </c>
      <c r="U104" s="17">
        <v>151</v>
      </c>
      <c r="V104" s="17">
        <v>1148</v>
      </c>
      <c r="W104" s="17">
        <v>528</v>
      </c>
      <c r="X104" s="17">
        <v>295</v>
      </c>
      <c r="Y104" s="17">
        <v>13</v>
      </c>
      <c r="Z104" s="43">
        <v>53</v>
      </c>
      <c r="AA104" s="54">
        <v>238</v>
      </c>
      <c r="AB104" s="17">
        <v>1</v>
      </c>
      <c r="AC104" s="17">
        <v>1117</v>
      </c>
      <c r="AD104" s="17">
        <v>30</v>
      </c>
      <c r="AE104" s="17">
        <v>528</v>
      </c>
      <c r="AF104" s="17">
        <v>151</v>
      </c>
      <c r="AG104" s="17">
        <v>295</v>
      </c>
      <c r="AH104" s="17">
        <v>13</v>
      </c>
      <c r="AI104" s="73">
        <v>53</v>
      </c>
    </row>
    <row r="105" spans="1:35" x14ac:dyDescent="0.2">
      <c r="A105" s="7" t="s">
        <v>84</v>
      </c>
      <c r="B105" s="54">
        <v>457</v>
      </c>
      <c r="C105" s="54">
        <v>29</v>
      </c>
      <c r="D105" s="17">
        <v>1</v>
      </c>
      <c r="E105" s="17">
        <v>62</v>
      </c>
      <c r="F105" s="17">
        <v>323</v>
      </c>
      <c r="G105" s="17">
        <v>38</v>
      </c>
      <c r="H105" s="17">
        <v>1</v>
      </c>
      <c r="I105" s="17">
        <v>0</v>
      </c>
      <c r="J105" s="43">
        <v>3</v>
      </c>
      <c r="K105" s="54">
        <v>29</v>
      </c>
      <c r="L105" s="17">
        <v>1</v>
      </c>
      <c r="M105" s="17">
        <v>39</v>
      </c>
      <c r="N105" s="17">
        <v>345</v>
      </c>
      <c r="O105" s="17">
        <v>38</v>
      </c>
      <c r="P105" s="17">
        <v>1</v>
      </c>
      <c r="Q105" s="17">
        <v>1</v>
      </c>
      <c r="R105" s="17">
        <v>0</v>
      </c>
      <c r="S105" s="43">
        <v>3</v>
      </c>
      <c r="T105" s="54">
        <v>24</v>
      </c>
      <c r="U105" s="17">
        <v>11</v>
      </c>
      <c r="V105" s="17">
        <v>50</v>
      </c>
      <c r="W105" s="17">
        <v>253</v>
      </c>
      <c r="X105" s="17">
        <v>1</v>
      </c>
      <c r="Y105" s="17">
        <v>1</v>
      </c>
      <c r="Z105" s="43">
        <v>117</v>
      </c>
      <c r="AA105" s="54">
        <v>24</v>
      </c>
      <c r="AB105" s="17">
        <v>5</v>
      </c>
      <c r="AC105" s="17">
        <v>23</v>
      </c>
      <c r="AD105" s="17">
        <v>23</v>
      </c>
      <c r="AE105" s="17">
        <v>253</v>
      </c>
      <c r="AF105" s="17">
        <v>12</v>
      </c>
      <c r="AG105" s="17">
        <v>0</v>
      </c>
      <c r="AH105" s="17">
        <v>0</v>
      </c>
      <c r="AI105" s="73">
        <v>117</v>
      </c>
    </row>
    <row r="106" spans="1:35" x14ac:dyDescent="0.2">
      <c r="A106" s="7" t="s">
        <v>85</v>
      </c>
      <c r="B106" s="54">
        <v>1062</v>
      </c>
      <c r="C106" s="54">
        <v>108</v>
      </c>
      <c r="D106" s="17">
        <v>13</v>
      </c>
      <c r="E106" s="17">
        <v>425</v>
      </c>
      <c r="F106" s="17">
        <v>419</v>
      </c>
      <c r="G106" s="17">
        <v>91</v>
      </c>
      <c r="H106" s="17">
        <v>5</v>
      </c>
      <c r="I106" s="17">
        <v>0</v>
      </c>
      <c r="J106" s="43">
        <v>1</v>
      </c>
      <c r="K106" s="54">
        <v>108</v>
      </c>
      <c r="L106" s="17">
        <v>0</v>
      </c>
      <c r="M106" s="17">
        <v>291</v>
      </c>
      <c r="N106" s="17">
        <v>528</v>
      </c>
      <c r="O106" s="17">
        <v>91</v>
      </c>
      <c r="P106" s="17">
        <v>13</v>
      </c>
      <c r="Q106" s="17">
        <v>5</v>
      </c>
      <c r="R106" s="17">
        <v>25</v>
      </c>
      <c r="S106" s="43">
        <v>1</v>
      </c>
      <c r="T106" s="54">
        <v>97</v>
      </c>
      <c r="U106" s="17">
        <v>19</v>
      </c>
      <c r="V106" s="17">
        <v>324</v>
      </c>
      <c r="W106" s="17">
        <v>439</v>
      </c>
      <c r="X106" s="17">
        <v>2</v>
      </c>
      <c r="Y106" s="17">
        <v>0</v>
      </c>
      <c r="Z106" s="43">
        <v>181</v>
      </c>
      <c r="AA106" s="54">
        <v>97</v>
      </c>
      <c r="AB106" s="17">
        <v>1</v>
      </c>
      <c r="AC106" s="17">
        <v>244</v>
      </c>
      <c r="AD106" s="17">
        <v>79</v>
      </c>
      <c r="AE106" s="17">
        <v>439</v>
      </c>
      <c r="AF106" s="17">
        <v>19</v>
      </c>
      <c r="AG106" s="17">
        <v>2</v>
      </c>
      <c r="AH106" s="17">
        <v>0</v>
      </c>
      <c r="AI106" s="73">
        <v>181</v>
      </c>
    </row>
    <row r="107" spans="1:35" x14ac:dyDescent="0.2">
      <c r="A107" s="7" t="s">
        <v>86</v>
      </c>
      <c r="B107" s="54">
        <v>1965</v>
      </c>
      <c r="C107" s="54">
        <v>431</v>
      </c>
      <c r="D107" s="17">
        <v>4</v>
      </c>
      <c r="E107" s="17">
        <v>703</v>
      </c>
      <c r="F107" s="17">
        <v>294</v>
      </c>
      <c r="G107" s="17">
        <v>522</v>
      </c>
      <c r="H107" s="17">
        <v>8</v>
      </c>
      <c r="I107" s="17">
        <v>0</v>
      </c>
      <c r="J107" s="43">
        <v>3</v>
      </c>
      <c r="K107" s="54">
        <v>431</v>
      </c>
      <c r="L107" s="17">
        <v>2</v>
      </c>
      <c r="M107" s="17">
        <v>643</v>
      </c>
      <c r="N107" s="17">
        <v>351</v>
      </c>
      <c r="O107" s="17">
        <v>522</v>
      </c>
      <c r="P107" s="17">
        <v>4</v>
      </c>
      <c r="Q107" s="17">
        <v>8</v>
      </c>
      <c r="R107" s="17">
        <v>1</v>
      </c>
      <c r="S107" s="43">
        <v>3</v>
      </c>
      <c r="T107" s="54">
        <v>317</v>
      </c>
      <c r="U107" s="17">
        <v>13</v>
      </c>
      <c r="V107" s="17">
        <v>629</v>
      </c>
      <c r="W107" s="17">
        <v>933</v>
      </c>
      <c r="X107" s="17">
        <v>4</v>
      </c>
      <c r="Y107" s="17">
        <v>2</v>
      </c>
      <c r="Z107" s="43">
        <v>67</v>
      </c>
      <c r="AA107" s="54">
        <v>317</v>
      </c>
      <c r="AB107" s="17">
        <v>7</v>
      </c>
      <c r="AC107" s="17">
        <v>592</v>
      </c>
      <c r="AD107" s="17">
        <v>30</v>
      </c>
      <c r="AE107" s="17">
        <v>933</v>
      </c>
      <c r="AF107" s="17">
        <v>13</v>
      </c>
      <c r="AG107" s="17">
        <v>4</v>
      </c>
      <c r="AH107" s="17">
        <v>2</v>
      </c>
      <c r="AI107" s="73">
        <v>67</v>
      </c>
    </row>
    <row r="108" spans="1:35" x14ac:dyDescent="0.2">
      <c r="A108" s="7" t="s">
        <v>87</v>
      </c>
      <c r="B108" s="54">
        <v>982</v>
      </c>
      <c r="C108" s="54">
        <v>123</v>
      </c>
      <c r="D108" s="17">
        <v>7</v>
      </c>
      <c r="E108" s="17">
        <v>526</v>
      </c>
      <c r="F108" s="17">
        <v>286</v>
      </c>
      <c r="G108" s="17">
        <v>39</v>
      </c>
      <c r="H108" s="17">
        <v>1</v>
      </c>
      <c r="I108" s="17">
        <v>0</v>
      </c>
      <c r="J108" s="43">
        <v>0</v>
      </c>
      <c r="K108" s="54">
        <v>123</v>
      </c>
      <c r="L108" s="17">
        <v>0</v>
      </c>
      <c r="M108" s="17">
        <v>407</v>
      </c>
      <c r="N108" s="17">
        <v>404</v>
      </c>
      <c r="O108" s="17">
        <v>39</v>
      </c>
      <c r="P108" s="17">
        <v>7</v>
      </c>
      <c r="Q108" s="17">
        <v>1</v>
      </c>
      <c r="R108" s="17">
        <v>1</v>
      </c>
      <c r="S108" s="43">
        <v>0</v>
      </c>
      <c r="T108" s="54">
        <v>71</v>
      </c>
      <c r="U108" s="17">
        <v>33</v>
      </c>
      <c r="V108" s="17">
        <v>424</v>
      </c>
      <c r="W108" s="17">
        <v>347</v>
      </c>
      <c r="X108" s="17">
        <v>0</v>
      </c>
      <c r="Y108" s="17">
        <v>2</v>
      </c>
      <c r="Z108" s="43">
        <v>105</v>
      </c>
      <c r="AA108" s="54">
        <v>71</v>
      </c>
      <c r="AB108" s="17">
        <v>1</v>
      </c>
      <c r="AC108" s="17">
        <v>377</v>
      </c>
      <c r="AD108" s="17">
        <v>46</v>
      </c>
      <c r="AE108" s="17">
        <v>347</v>
      </c>
      <c r="AF108" s="17">
        <v>33</v>
      </c>
      <c r="AG108" s="17">
        <v>0</v>
      </c>
      <c r="AH108" s="17">
        <v>2</v>
      </c>
      <c r="AI108" s="73">
        <v>105</v>
      </c>
    </row>
    <row r="109" spans="1:35" x14ac:dyDescent="0.2">
      <c r="A109" s="7" t="s">
        <v>91</v>
      </c>
      <c r="B109" s="54">
        <v>2832</v>
      </c>
      <c r="C109" s="54">
        <v>565</v>
      </c>
      <c r="D109" s="17">
        <v>3</v>
      </c>
      <c r="E109" s="17">
        <v>1443</v>
      </c>
      <c r="F109" s="17">
        <v>309</v>
      </c>
      <c r="G109" s="17">
        <v>480</v>
      </c>
      <c r="H109" s="17">
        <v>3</v>
      </c>
      <c r="I109" s="17">
        <v>11</v>
      </c>
      <c r="J109" s="43">
        <v>18</v>
      </c>
      <c r="K109" s="54">
        <v>565</v>
      </c>
      <c r="L109" s="17">
        <v>1</v>
      </c>
      <c r="M109" s="17">
        <v>1358</v>
      </c>
      <c r="N109" s="17">
        <v>393</v>
      </c>
      <c r="O109" s="17">
        <v>480</v>
      </c>
      <c r="P109" s="17">
        <v>3</v>
      </c>
      <c r="Q109" s="17">
        <v>3</v>
      </c>
      <c r="R109" s="17">
        <v>11</v>
      </c>
      <c r="S109" s="43">
        <v>18</v>
      </c>
      <c r="T109" s="54">
        <v>420</v>
      </c>
      <c r="U109" s="17">
        <v>15</v>
      </c>
      <c r="V109" s="17">
        <v>1036</v>
      </c>
      <c r="W109" s="17">
        <v>1209</v>
      </c>
      <c r="X109" s="17">
        <v>2</v>
      </c>
      <c r="Y109" s="17">
        <v>16</v>
      </c>
      <c r="Z109" s="43">
        <v>134</v>
      </c>
      <c r="AA109" s="54">
        <v>420</v>
      </c>
      <c r="AB109" s="17">
        <v>4</v>
      </c>
      <c r="AC109" s="17">
        <v>963</v>
      </c>
      <c r="AD109" s="17">
        <v>67</v>
      </c>
      <c r="AE109" s="17">
        <v>1212</v>
      </c>
      <c r="AF109" s="17">
        <v>15</v>
      </c>
      <c r="AG109" s="17">
        <v>2</v>
      </c>
      <c r="AH109" s="17">
        <v>15</v>
      </c>
      <c r="AI109" s="73">
        <v>134</v>
      </c>
    </row>
    <row r="110" spans="1:35" x14ac:dyDescent="0.2">
      <c r="A110" s="6" t="str">
        <f>VLOOKUP("&lt;Zeilentitel_12&gt;",Uebersetzungen!$B$3:$E$140,Uebersetzungen!$B$2+1,FALSE)</f>
        <v>Region Viamala</v>
      </c>
      <c r="B110" s="48">
        <v>10314</v>
      </c>
      <c r="C110" s="48">
        <v>2838</v>
      </c>
      <c r="D110" s="9">
        <v>34</v>
      </c>
      <c r="E110" s="9">
        <v>4184</v>
      </c>
      <c r="F110" s="9">
        <v>2338</v>
      </c>
      <c r="G110" s="9">
        <v>696</v>
      </c>
      <c r="H110" s="9">
        <v>172</v>
      </c>
      <c r="I110" s="9">
        <v>12</v>
      </c>
      <c r="J110" s="47">
        <v>40</v>
      </c>
      <c r="K110" s="48">
        <v>2838</v>
      </c>
      <c r="L110" s="9">
        <v>127</v>
      </c>
      <c r="M110" s="9">
        <v>3287</v>
      </c>
      <c r="N110" s="9">
        <v>3091</v>
      </c>
      <c r="O110" s="9">
        <v>700</v>
      </c>
      <c r="P110" s="9">
        <v>34</v>
      </c>
      <c r="Q110" s="9">
        <v>171</v>
      </c>
      <c r="R110" s="9">
        <v>26</v>
      </c>
      <c r="S110" s="47">
        <v>40</v>
      </c>
      <c r="T110" s="48">
        <v>1573</v>
      </c>
      <c r="U110" s="9">
        <v>331</v>
      </c>
      <c r="V110" s="9">
        <v>2757</v>
      </c>
      <c r="W110" s="9">
        <v>5191</v>
      </c>
      <c r="X110" s="9">
        <v>77</v>
      </c>
      <c r="Y110" s="9">
        <v>35</v>
      </c>
      <c r="Z110" s="47">
        <v>350</v>
      </c>
      <c r="AA110" s="48">
        <v>1573</v>
      </c>
      <c r="AB110" s="9">
        <v>138</v>
      </c>
      <c r="AC110" s="9">
        <v>2141</v>
      </c>
      <c r="AD110" s="9">
        <v>489</v>
      </c>
      <c r="AE110" s="9">
        <v>5190</v>
      </c>
      <c r="AF110" s="9">
        <v>331</v>
      </c>
      <c r="AG110" s="9">
        <v>76</v>
      </c>
      <c r="AH110" s="9">
        <v>26</v>
      </c>
      <c r="AI110" s="72">
        <v>350</v>
      </c>
    </row>
    <row r="111" spans="1:35" x14ac:dyDescent="0.2">
      <c r="A111" s="7" t="s">
        <v>13</v>
      </c>
      <c r="B111" s="54">
        <v>208</v>
      </c>
      <c r="C111" s="54">
        <v>86</v>
      </c>
      <c r="D111" s="17">
        <v>1</v>
      </c>
      <c r="E111" s="17">
        <v>88</v>
      </c>
      <c r="F111" s="17">
        <v>19</v>
      </c>
      <c r="G111" s="17">
        <v>14</v>
      </c>
      <c r="H111" s="17">
        <v>0</v>
      </c>
      <c r="I111" s="17">
        <v>0</v>
      </c>
      <c r="J111" s="43">
        <v>0</v>
      </c>
      <c r="K111" s="54">
        <v>86</v>
      </c>
      <c r="L111" s="17">
        <v>0</v>
      </c>
      <c r="M111" s="17">
        <v>71</v>
      </c>
      <c r="N111" s="17">
        <v>35</v>
      </c>
      <c r="O111" s="17">
        <v>14</v>
      </c>
      <c r="P111" s="17">
        <v>1</v>
      </c>
      <c r="Q111" s="17">
        <v>0</v>
      </c>
      <c r="R111" s="17">
        <v>1</v>
      </c>
      <c r="S111" s="43">
        <v>0</v>
      </c>
      <c r="T111" s="54">
        <v>45</v>
      </c>
      <c r="U111" s="17">
        <v>6</v>
      </c>
      <c r="V111" s="17">
        <v>50</v>
      </c>
      <c r="W111" s="17">
        <v>107</v>
      </c>
      <c r="X111" s="17">
        <v>0</v>
      </c>
      <c r="Y111" s="17">
        <v>0</v>
      </c>
      <c r="Z111" s="43">
        <v>0</v>
      </c>
      <c r="AA111" s="54">
        <v>45</v>
      </c>
      <c r="AB111" s="17">
        <v>0</v>
      </c>
      <c r="AC111" s="17">
        <v>41</v>
      </c>
      <c r="AD111" s="17">
        <v>5</v>
      </c>
      <c r="AE111" s="17">
        <v>107</v>
      </c>
      <c r="AF111" s="17">
        <v>6</v>
      </c>
      <c r="AG111" s="17">
        <v>0</v>
      </c>
      <c r="AH111" s="17">
        <v>4</v>
      </c>
      <c r="AI111" s="73">
        <v>0</v>
      </c>
    </row>
    <row r="112" spans="1:35" x14ac:dyDescent="0.2">
      <c r="A112" s="7" t="s">
        <v>14</v>
      </c>
      <c r="B112" s="54">
        <v>166</v>
      </c>
      <c r="C112" s="54">
        <v>47</v>
      </c>
      <c r="D112" s="17">
        <v>1</v>
      </c>
      <c r="E112" s="17">
        <v>97</v>
      </c>
      <c r="F112" s="17">
        <v>11</v>
      </c>
      <c r="G112" s="17">
        <v>7</v>
      </c>
      <c r="H112" s="17">
        <v>0</v>
      </c>
      <c r="I112" s="17">
        <v>3</v>
      </c>
      <c r="J112" s="43">
        <v>0</v>
      </c>
      <c r="K112" s="54">
        <v>47</v>
      </c>
      <c r="L112" s="17">
        <v>0</v>
      </c>
      <c r="M112" s="17">
        <v>85</v>
      </c>
      <c r="N112" s="17">
        <v>21</v>
      </c>
      <c r="O112" s="17">
        <v>7</v>
      </c>
      <c r="P112" s="17">
        <v>1</v>
      </c>
      <c r="Q112" s="17">
        <v>0</v>
      </c>
      <c r="R112" s="17">
        <v>5</v>
      </c>
      <c r="S112" s="43">
        <v>0</v>
      </c>
      <c r="T112" s="54">
        <v>16</v>
      </c>
      <c r="U112" s="17">
        <v>1</v>
      </c>
      <c r="V112" s="17">
        <v>56</v>
      </c>
      <c r="W112" s="17">
        <v>86</v>
      </c>
      <c r="X112" s="17">
        <v>7</v>
      </c>
      <c r="Y112" s="17">
        <v>0</v>
      </c>
      <c r="Z112" s="43">
        <v>0</v>
      </c>
      <c r="AA112" s="54">
        <v>16</v>
      </c>
      <c r="AB112" s="17">
        <v>0</v>
      </c>
      <c r="AC112" s="17">
        <v>54</v>
      </c>
      <c r="AD112" s="17">
        <v>2</v>
      </c>
      <c r="AE112" s="17">
        <v>86</v>
      </c>
      <c r="AF112" s="17">
        <v>1</v>
      </c>
      <c r="AG112" s="17">
        <v>7</v>
      </c>
      <c r="AH112" s="17">
        <v>0</v>
      </c>
      <c r="AI112" s="73">
        <v>0</v>
      </c>
    </row>
    <row r="113" spans="1:35" x14ac:dyDescent="0.2">
      <c r="A113" s="7" t="s">
        <v>15</v>
      </c>
      <c r="B113" s="54">
        <v>515</v>
      </c>
      <c r="C113" s="54">
        <v>139</v>
      </c>
      <c r="D113" s="17">
        <v>0</v>
      </c>
      <c r="E113" s="17">
        <v>180</v>
      </c>
      <c r="F113" s="17">
        <v>147</v>
      </c>
      <c r="G113" s="17">
        <v>48</v>
      </c>
      <c r="H113" s="17">
        <v>1</v>
      </c>
      <c r="I113" s="17">
        <v>0</v>
      </c>
      <c r="J113" s="43">
        <v>0</v>
      </c>
      <c r="K113" s="54">
        <v>139</v>
      </c>
      <c r="L113" s="17">
        <v>3</v>
      </c>
      <c r="M113" s="17">
        <v>118</v>
      </c>
      <c r="N113" s="17">
        <v>202</v>
      </c>
      <c r="O113" s="17">
        <v>48</v>
      </c>
      <c r="P113" s="17">
        <v>0</v>
      </c>
      <c r="Q113" s="17">
        <v>0</v>
      </c>
      <c r="R113" s="17">
        <v>5</v>
      </c>
      <c r="S113" s="43">
        <v>0</v>
      </c>
      <c r="T113" s="54">
        <v>89</v>
      </c>
      <c r="U113" s="17">
        <v>21</v>
      </c>
      <c r="V113" s="17">
        <v>151</v>
      </c>
      <c r="W113" s="17">
        <v>245</v>
      </c>
      <c r="X113" s="17">
        <v>1</v>
      </c>
      <c r="Y113" s="17">
        <v>0</v>
      </c>
      <c r="Z113" s="43">
        <v>8</v>
      </c>
      <c r="AA113" s="54">
        <v>89</v>
      </c>
      <c r="AB113" s="17">
        <v>4</v>
      </c>
      <c r="AC113" s="17">
        <v>77</v>
      </c>
      <c r="AD113" s="17">
        <v>70</v>
      </c>
      <c r="AE113" s="17">
        <v>245</v>
      </c>
      <c r="AF113" s="17">
        <v>21</v>
      </c>
      <c r="AG113" s="17">
        <v>0</v>
      </c>
      <c r="AH113" s="17">
        <v>1</v>
      </c>
      <c r="AI113" s="73">
        <v>8</v>
      </c>
    </row>
    <row r="114" spans="1:35" x14ac:dyDescent="0.2">
      <c r="A114" s="7" t="s">
        <v>16</v>
      </c>
      <c r="B114" s="54">
        <v>522</v>
      </c>
      <c r="C114" s="54">
        <v>157</v>
      </c>
      <c r="D114" s="17">
        <v>0</v>
      </c>
      <c r="E114" s="17">
        <v>275</v>
      </c>
      <c r="F114" s="17">
        <v>63</v>
      </c>
      <c r="G114" s="17">
        <v>18</v>
      </c>
      <c r="H114" s="17">
        <v>8</v>
      </c>
      <c r="I114" s="17">
        <v>0</v>
      </c>
      <c r="J114" s="43">
        <v>1</v>
      </c>
      <c r="K114" s="54">
        <v>157</v>
      </c>
      <c r="L114" s="17">
        <v>1</v>
      </c>
      <c r="M114" s="17">
        <v>242</v>
      </c>
      <c r="N114" s="17">
        <v>95</v>
      </c>
      <c r="O114" s="17">
        <v>18</v>
      </c>
      <c r="P114" s="17">
        <v>0</v>
      </c>
      <c r="Q114" s="17">
        <v>8</v>
      </c>
      <c r="R114" s="17">
        <v>0</v>
      </c>
      <c r="S114" s="43">
        <v>1</v>
      </c>
      <c r="T114" s="54">
        <v>99</v>
      </c>
      <c r="U114" s="17">
        <v>5</v>
      </c>
      <c r="V114" s="17">
        <v>166</v>
      </c>
      <c r="W114" s="17">
        <v>234</v>
      </c>
      <c r="X114" s="17">
        <v>5</v>
      </c>
      <c r="Y114" s="17">
        <v>0</v>
      </c>
      <c r="Z114" s="43">
        <v>13</v>
      </c>
      <c r="AA114" s="54">
        <v>99</v>
      </c>
      <c r="AB114" s="17">
        <v>1</v>
      </c>
      <c r="AC114" s="17">
        <v>151</v>
      </c>
      <c r="AD114" s="17">
        <v>14</v>
      </c>
      <c r="AE114" s="17">
        <v>234</v>
      </c>
      <c r="AF114" s="17">
        <v>5</v>
      </c>
      <c r="AG114" s="17">
        <v>5</v>
      </c>
      <c r="AH114" s="17">
        <v>0</v>
      </c>
      <c r="AI114" s="73">
        <v>13</v>
      </c>
    </row>
    <row r="115" spans="1:35" x14ac:dyDescent="0.2">
      <c r="A115" s="7" t="s">
        <v>17</v>
      </c>
      <c r="B115" s="54">
        <v>1637</v>
      </c>
      <c r="C115" s="54">
        <v>500</v>
      </c>
      <c r="D115" s="17">
        <v>4</v>
      </c>
      <c r="E115" s="17">
        <v>762</v>
      </c>
      <c r="F115" s="17">
        <v>289</v>
      </c>
      <c r="G115" s="17">
        <v>70</v>
      </c>
      <c r="H115" s="17">
        <v>6</v>
      </c>
      <c r="I115" s="17">
        <v>3</v>
      </c>
      <c r="J115" s="43">
        <v>3</v>
      </c>
      <c r="K115" s="54">
        <v>500</v>
      </c>
      <c r="L115" s="17">
        <v>1</v>
      </c>
      <c r="M115" s="17">
        <v>598</v>
      </c>
      <c r="N115" s="17">
        <v>452</v>
      </c>
      <c r="O115" s="17">
        <v>70</v>
      </c>
      <c r="P115" s="17">
        <v>4</v>
      </c>
      <c r="Q115" s="17">
        <v>6</v>
      </c>
      <c r="R115" s="17">
        <v>3</v>
      </c>
      <c r="S115" s="43">
        <v>3</v>
      </c>
      <c r="T115" s="54">
        <v>288</v>
      </c>
      <c r="U115" s="17">
        <v>22</v>
      </c>
      <c r="V115" s="17">
        <v>456</v>
      </c>
      <c r="W115" s="17">
        <v>832</v>
      </c>
      <c r="X115" s="17">
        <v>1</v>
      </c>
      <c r="Y115" s="17">
        <v>1</v>
      </c>
      <c r="Z115" s="43">
        <v>37</v>
      </c>
      <c r="AA115" s="54">
        <v>288</v>
      </c>
      <c r="AB115" s="17">
        <v>13</v>
      </c>
      <c r="AC115" s="17">
        <v>381</v>
      </c>
      <c r="AD115" s="17">
        <v>62</v>
      </c>
      <c r="AE115" s="17">
        <v>832</v>
      </c>
      <c r="AF115" s="17">
        <v>22</v>
      </c>
      <c r="AG115" s="17">
        <v>1</v>
      </c>
      <c r="AH115" s="17">
        <v>1</v>
      </c>
      <c r="AI115" s="73">
        <v>37</v>
      </c>
    </row>
    <row r="116" spans="1:35" x14ac:dyDescent="0.2">
      <c r="A116" s="7" t="s">
        <v>18</v>
      </c>
      <c r="B116" s="54">
        <v>164</v>
      </c>
      <c r="C116" s="54">
        <v>37</v>
      </c>
      <c r="D116" s="17">
        <v>4</v>
      </c>
      <c r="E116" s="17">
        <v>75</v>
      </c>
      <c r="F116" s="17">
        <v>44</v>
      </c>
      <c r="G116" s="17">
        <v>4</v>
      </c>
      <c r="H116" s="17">
        <v>0</v>
      </c>
      <c r="I116" s="17">
        <v>0</v>
      </c>
      <c r="J116" s="43">
        <v>0</v>
      </c>
      <c r="K116" s="54">
        <v>37</v>
      </c>
      <c r="L116" s="17">
        <v>0</v>
      </c>
      <c r="M116" s="17">
        <v>36</v>
      </c>
      <c r="N116" s="17">
        <v>83</v>
      </c>
      <c r="O116" s="17">
        <v>4</v>
      </c>
      <c r="P116" s="17">
        <v>4</v>
      </c>
      <c r="Q116" s="17">
        <v>0</v>
      </c>
      <c r="R116" s="17">
        <v>0</v>
      </c>
      <c r="S116" s="43">
        <v>0</v>
      </c>
      <c r="T116" s="54">
        <v>28</v>
      </c>
      <c r="U116" s="17">
        <v>23</v>
      </c>
      <c r="V116" s="17">
        <v>26</v>
      </c>
      <c r="W116" s="17">
        <v>87</v>
      </c>
      <c r="X116" s="17">
        <v>0</v>
      </c>
      <c r="Y116" s="17">
        <v>0</v>
      </c>
      <c r="Z116" s="43">
        <v>0</v>
      </c>
      <c r="AA116" s="54">
        <v>28</v>
      </c>
      <c r="AB116" s="17">
        <v>1</v>
      </c>
      <c r="AC116" s="17">
        <v>19</v>
      </c>
      <c r="AD116" s="17">
        <v>6</v>
      </c>
      <c r="AE116" s="17">
        <v>87</v>
      </c>
      <c r="AF116" s="17">
        <v>23</v>
      </c>
      <c r="AG116" s="17">
        <v>0</v>
      </c>
      <c r="AH116" s="17">
        <v>0</v>
      </c>
      <c r="AI116" s="73">
        <v>0</v>
      </c>
    </row>
    <row r="117" spans="1:35" x14ac:dyDescent="0.2">
      <c r="A117" s="7" t="s">
        <v>19</v>
      </c>
      <c r="B117" s="54">
        <v>254</v>
      </c>
      <c r="C117" s="54">
        <v>126</v>
      </c>
      <c r="D117" s="17">
        <v>5</v>
      </c>
      <c r="E117" s="17">
        <v>68</v>
      </c>
      <c r="F117" s="17">
        <v>43</v>
      </c>
      <c r="G117" s="17">
        <v>12</v>
      </c>
      <c r="H117" s="17">
        <v>0</v>
      </c>
      <c r="I117" s="17">
        <v>0</v>
      </c>
      <c r="J117" s="43">
        <v>0</v>
      </c>
      <c r="K117" s="54">
        <v>126</v>
      </c>
      <c r="L117" s="17">
        <v>0</v>
      </c>
      <c r="M117" s="17">
        <v>51</v>
      </c>
      <c r="N117" s="17">
        <v>60</v>
      </c>
      <c r="O117" s="17">
        <v>12</v>
      </c>
      <c r="P117" s="17">
        <v>5</v>
      </c>
      <c r="Q117" s="17">
        <v>0</v>
      </c>
      <c r="R117" s="17">
        <v>0</v>
      </c>
      <c r="S117" s="43">
        <v>0</v>
      </c>
      <c r="T117" s="54">
        <v>79</v>
      </c>
      <c r="U117" s="17">
        <v>15</v>
      </c>
      <c r="V117" s="17">
        <v>37</v>
      </c>
      <c r="W117" s="17">
        <v>122</v>
      </c>
      <c r="X117" s="17">
        <v>0</v>
      </c>
      <c r="Y117" s="17">
        <v>0</v>
      </c>
      <c r="Z117" s="43">
        <v>1</v>
      </c>
      <c r="AA117" s="54">
        <v>79</v>
      </c>
      <c r="AB117" s="17">
        <v>0</v>
      </c>
      <c r="AC117" s="17">
        <v>28</v>
      </c>
      <c r="AD117" s="17">
        <v>9</v>
      </c>
      <c r="AE117" s="17">
        <v>122</v>
      </c>
      <c r="AF117" s="17">
        <v>15</v>
      </c>
      <c r="AG117" s="17">
        <v>0</v>
      </c>
      <c r="AH117" s="17">
        <v>0</v>
      </c>
      <c r="AI117" s="73">
        <v>1</v>
      </c>
    </row>
    <row r="118" spans="1:35" x14ac:dyDescent="0.2">
      <c r="A118" s="7" t="s">
        <v>20</v>
      </c>
      <c r="B118" s="54">
        <v>2025</v>
      </c>
      <c r="C118" s="54">
        <v>475</v>
      </c>
      <c r="D118" s="17">
        <v>0</v>
      </c>
      <c r="E118" s="17">
        <v>1219</v>
      </c>
      <c r="F118" s="17">
        <v>158</v>
      </c>
      <c r="G118" s="17">
        <v>99</v>
      </c>
      <c r="H118" s="17">
        <v>74</v>
      </c>
      <c r="I118" s="17">
        <v>0</v>
      </c>
      <c r="J118" s="43">
        <v>0</v>
      </c>
      <c r="K118" s="54">
        <v>475</v>
      </c>
      <c r="L118" s="17">
        <v>89</v>
      </c>
      <c r="M118" s="17">
        <v>1001</v>
      </c>
      <c r="N118" s="17">
        <v>287</v>
      </c>
      <c r="O118" s="17">
        <v>99</v>
      </c>
      <c r="P118" s="17">
        <v>0</v>
      </c>
      <c r="Q118" s="17">
        <v>74</v>
      </c>
      <c r="R118" s="17">
        <v>0</v>
      </c>
      <c r="S118" s="43">
        <v>0</v>
      </c>
      <c r="T118" s="54">
        <v>307</v>
      </c>
      <c r="U118" s="17">
        <v>24</v>
      </c>
      <c r="V118" s="17">
        <v>920</v>
      </c>
      <c r="W118" s="17">
        <v>748</v>
      </c>
      <c r="X118" s="17">
        <v>20</v>
      </c>
      <c r="Y118" s="17">
        <v>3</v>
      </c>
      <c r="Z118" s="43">
        <v>3</v>
      </c>
      <c r="AA118" s="54">
        <v>307</v>
      </c>
      <c r="AB118" s="17">
        <v>65</v>
      </c>
      <c r="AC118" s="17">
        <v>743</v>
      </c>
      <c r="AD118" s="17">
        <v>112</v>
      </c>
      <c r="AE118" s="17">
        <v>748</v>
      </c>
      <c r="AF118" s="17">
        <v>24</v>
      </c>
      <c r="AG118" s="17">
        <v>20</v>
      </c>
      <c r="AH118" s="17">
        <v>3</v>
      </c>
      <c r="AI118" s="73">
        <v>3</v>
      </c>
    </row>
    <row r="119" spans="1:35" x14ac:dyDescent="0.2">
      <c r="A119" s="7" t="s">
        <v>21</v>
      </c>
      <c r="B119" s="54">
        <v>257</v>
      </c>
      <c r="C119" s="54">
        <v>18</v>
      </c>
      <c r="D119" s="17">
        <v>1</v>
      </c>
      <c r="E119" s="17">
        <v>57</v>
      </c>
      <c r="F119" s="17">
        <v>141</v>
      </c>
      <c r="G119" s="17">
        <v>40</v>
      </c>
      <c r="H119" s="17">
        <v>0</v>
      </c>
      <c r="I119" s="17">
        <v>0</v>
      </c>
      <c r="J119" s="43">
        <v>0</v>
      </c>
      <c r="K119" s="54">
        <v>18</v>
      </c>
      <c r="L119" s="17">
        <v>2</v>
      </c>
      <c r="M119" s="17">
        <v>38</v>
      </c>
      <c r="N119" s="17">
        <v>156</v>
      </c>
      <c r="O119" s="17">
        <v>40</v>
      </c>
      <c r="P119" s="17">
        <v>1</v>
      </c>
      <c r="Q119" s="17">
        <v>0</v>
      </c>
      <c r="R119" s="17">
        <v>2</v>
      </c>
      <c r="S119" s="43">
        <v>0</v>
      </c>
      <c r="T119" s="54">
        <v>7</v>
      </c>
      <c r="U119" s="17">
        <v>8</v>
      </c>
      <c r="V119" s="17">
        <v>40</v>
      </c>
      <c r="W119" s="17">
        <v>186</v>
      </c>
      <c r="X119" s="17">
        <v>0</v>
      </c>
      <c r="Y119" s="17">
        <v>0</v>
      </c>
      <c r="Z119" s="43">
        <v>16</v>
      </c>
      <c r="AA119" s="54">
        <v>7</v>
      </c>
      <c r="AB119" s="17">
        <v>4</v>
      </c>
      <c r="AC119" s="17">
        <v>25</v>
      </c>
      <c r="AD119" s="17">
        <v>11</v>
      </c>
      <c r="AE119" s="17">
        <v>186</v>
      </c>
      <c r="AF119" s="17">
        <v>8</v>
      </c>
      <c r="AG119" s="17">
        <v>0</v>
      </c>
      <c r="AH119" s="17">
        <v>0</v>
      </c>
      <c r="AI119" s="73">
        <v>16</v>
      </c>
    </row>
    <row r="120" spans="1:35" x14ac:dyDescent="0.2">
      <c r="A120" s="7" t="s">
        <v>22</v>
      </c>
      <c r="B120" s="54">
        <v>255</v>
      </c>
      <c r="C120" s="54">
        <v>56</v>
      </c>
      <c r="D120" s="17">
        <v>0</v>
      </c>
      <c r="E120" s="17">
        <v>125</v>
      </c>
      <c r="F120" s="17">
        <v>48</v>
      </c>
      <c r="G120" s="17">
        <v>21</v>
      </c>
      <c r="H120" s="17">
        <v>0</v>
      </c>
      <c r="I120" s="17">
        <v>5</v>
      </c>
      <c r="J120" s="43">
        <v>0</v>
      </c>
      <c r="K120" s="54">
        <v>56</v>
      </c>
      <c r="L120" s="17">
        <v>12</v>
      </c>
      <c r="M120" s="17">
        <v>110</v>
      </c>
      <c r="N120" s="17">
        <v>51</v>
      </c>
      <c r="O120" s="17">
        <v>25</v>
      </c>
      <c r="P120" s="17">
        <v>0</v>
      </c>
      <c r="Q120" s="17">
        <v>0</v>
      </c>
      <c r="R120" s="17">
        <v>1</v>
      </c>
      <c r="S120" s="43">
        <v>0</v>
      </c>
      <c r="T120" s="54">
        <v>40</v>
      </c>
      <c r="U120" s="17">
        <v>7</v>
      </c>
      <c r="V120" s="17">
        <v>61</v>
      </c>
      <c r="W120" s="17">
        <v>140</v>
      </c>
      <c r="X120" s="17">
        <v>0</v>
      </c>
      <c r="Y120" s="17">
        <v>1</v>
      </c>
      <c r="Z120" s="43">
        <v>6</v>
      </c>
      <c r="AA120" s="54">
        <v>40</v>
      </c>
      <c r="AB120" s="17">
        <v>10</v>
      </c>
      <c r="AC120" s="17">
        <v>47</v>
      </c>
      <c r="AD120" s="17">
        <v>5</v>
      </c>
      <c r="AE120" s="17">
        <v>140</v>
      </c>
      <c r="AF120" s="17">
        <v>7</v>
      </c>
      <c r="AG120" s="17">
        <v>0</v>
      </c>
      <c r="AH120" s="17">
        <v>0</v>
      </c>
      <c r="AI120" s="73">
        <v>6</v>
      </c>
    </row>
    <row r="121" spans="1:35" x14ac:dyDescent="0.2">
      <c r="A121" s="7" t="s">
        <v>24</v>
      </c>
      <c r="B121" s="54">
        <v>1365</v>
      </c>
      <c r="C121" s="54">
        <v>483</v>
      </c>
      <c r="D121" s="17">
        <v>10</v>
      </c>
      <c r="E121" s="17">
        <v>562</v>
      </c>
      <c r="F121" s="17">
        <v>243</v>
      </c>
      <c r="G121" s="17">
        <v>62</v>
      </c>
      <c r="H121" s="17">
        <v>1</v>
      </c>
      <c r="I121" s="17">
        <v>0</v>
      </c>
      <c r="J121" s="43">
        <v>4</v>
      </c>
      <c r="K121" s="54">
        <v>483</v>
      </c>
      <c r="L121" s="17">
        <v>16</v>
      </c>
      <c r="M121" s="17">
        <v>417</v>
      </c>
      <c r="N121" s="17">
        <v>368</v>
      </c>
      <c r="O121" s="17">
        <v>62</v>
      </c>
      <c r="P121" s="17">
        <v>10</v>
      </c>
      <c r="Q121" s="17">
        <v>1</v>
      </c>
      <c r="R121" s="17">
        <v>4</v>
      </c>
      <c r="S121" s="43">
        <v>4</v>
      </c>
      <c r="T121" s="54">
        <v>227</v>
      </c>
      <c r="U121" s="17">
        <v>124</v>
      </c>
      <c r="V121" s="17">
        <v>305</v>
      </c>
      <c r="W121" s="17">
        <v>707</v>
      </c>
      <c r="X121" s="17">
        <v>0</v>
      </c>
      <c r="Y121" s="17">
        <v>1</v>
      </c>
      <c r="Z121" s="43">
        <v>1</v>
      </c>
      <c r="AA121" s="54">
        <v>227</v>
      </c>
      <c r="AB121" s="17">
        <v>21</v>
      </c>
      <c r="AC121" s="17">
        <v>220</v>
      </c>
      <c r="AD121" s="17">
        <v>63</v>
      </c>
      <c r="AE121" s="17">
        <v>707</v>
      </c>
      <c r="AF121" s="17">
        <v>124</v>
      </c>
      <c r="AG121" s="17">
        <v>0</v>
      </c>
      <c r="AH121" s="17">
        <v>2</v>
      </c>
      <c r="AI121" s="73">
        <v>1</v>
      </c>
    </row>
    <row r="122" spans="1:35" x14ac:dyDescent="0.2">
      <c r="A122" s="7" t="s">
        <v>25</v>
      </c>
      <c r="B122" s="54">
        <v>245</v>
      </c>
      <c r="C122" s="54">
        <v>38</v>
      </c>
      <c r="D122" s="17">
        <v>0</v>
      </c>
      <c r="E122" s="17">
        <v>46</v>
      </c>
      <c r="F122" s="17">
        <v>104</v>
      </c>
      <c r="G122" s="17">
        <v>54</v>
      </c>
      <c r="H122" s="17">
        <v>0</v>
      </c>
      <c r="I122" s="17">
        <v>1</v>
      </c>
      <c r="J122" s="43">
        <v>2</v>
      </c>
      <c r="K122" s="54">
        <v>38</v>
      </c>
      <c r="L122" s="17">
        <v>1</v>
      </c>
      <c r="M122" s="17">
        <v>39</v>
      </c>
      <c r="N122" s="17">
        <v>111</v>
      </c>
      <c r="O122" s="17">
        <v>54</v>
      </c>
      <c r="P122" s="17">
        <v>0</v>
      </c>
      <c r="Q122" s="17">
        <v>0</v>
      </c>
      <c r="R122" s="17">
        <v>0</v>
      </c>
      <c r="S122" s="43">
        <v>2</v>
      </c>
      <c r="T122" s="54">
        <v>30</v>
      </c>
      <c r="U122" s="17">
        <v>5</v>
      </c>
      <c r="V122" s="17">
        <v>23</v>
      </c>
      <c r="W122" s="17">
        <v>183</v>
      </c>
      <c r="X122" s="17">
        <v>0</v>
      </c>
      <c r="Y122" s="17">
        <v>0</v>
      </c>
      <c r="Z122" s="43">
        <v>4</v>
      </c>
      <c r="AA122" s="54">
        <v>30</v>
      </c>
      <c r="AB122" s="17">
        <v>1</v>
      </c>
      <c r="AC122" s="17">
        <v>23</v>
      </c>
      <c r="AD122" s="17">
        <v>0</v>
      </c>
      <c r="AE122" s="17">
        <v>182</v>
      </c>
      <c r="AF122" s="17">
        <v>5</v>
      </c>
      <c r="AG122" s="17">
        <v>0</v>
      </c>
      <c r="AH122" s="17">
        <v>0</v>
      </c>
      <c r="AI122" s="73">
        <v>4</v>
      </c>
    </row>
    <row r="123" spans="1:35" x14ac:dyDescent="0.2">
      <c r="A123" s="7" t="s">
        <v>26</v>
      </c>
      <c r="B123" s="54">
        <v>147</v>
      </c>
      <c r="C123" s="54">
        <v>24</v>
      </c>
      <c r="D123" s="17">
        <v>1</v>
      </c>
      <c r="E123" s="17">
        <v>35</v>
      </c>
      <c r="F123" s="17">
        <v>41</v>
      </c>
      <c r="G123" s="17">
        <v>18</v>
      </c>
      <c r="H123" s="17">
        <v>0</v>
      </c>
      <c r="I123" s="17">
        <v>0</v>
      </c>
      <c r="J123" s="43">
        <v>28</v>
      </c>
      <c r="K123" s="54">
        <v>24</v>
      </c>
      <c r="L123" s="17">
        <v>0</v>
      </c>
      <c r="M123" s="17">
        <v>24</v>
      </c>
      <c r="N123" s="17">
        <v>52</v>
      </c>
      <c r="O123" s="17">
        <v>18</v>
      </c>
      <c r="P123" s="17">
        <v>1</v>
      </c>
      <c r="Q123" s="17">
        <v>0</v>
      </c>
      <c r="R123" s="17">
        <v>0</v>
      </c>
      <c r="S123" s="43">
        <v>28</v>
      </c>
      <c r="T123" s="54">
        <v>6</v>
      </c>
      <c r="U123" s="17">
        <v>2</v>
      </c>
      <c r="V123" s="17">
        <v>15</v>
      </c>
      <c r="W123" s="17">
        <v>93</v>
      </c>
      <c r="X123" s="17">
        <v>0</v>
      </c>
      <c r="Y123" s="17">
        <v>0</v>
      </c>
      <c r="Z123" s="43">
        <v>31</v>
      </c>
      <c r="AA123" s="54">
        <v>6</v>
      </c>
      <c r="AB123" s="17">
        <v>0</v>
      </c>
      <c r="AC123" s="17">
        <v>10</v>
      </c>
      <c r="AD123" s="17">
        <v>5</v>
      </c>
      <c r="AE123" s="17">
        <v>93</v>
      </c>
      <c r="AF123" s="17">
        <v>2</v>
      </c>
      <c r="AG123" s="17">
        <v>0</v>
      </c>
      <c r="AH123" s="17">
        <v>0</v>
      </c>
      <c r="AI123" s="73">
        <v>31</v>
      </c>
    </row>
    <row r="124" spans="1:35" x14ac:dyDescent="0.2">
      <c r="A124" s="7" t="s">
        <v>27</v>
      </c>
      <c r="B124" s="54">
        <v>841</v>
      </c>
      <c r="C124" s="54">
        <v>301</v>
      </c>
      <c r="D124" s="17">
        <v>0</v>
      </c>
      <c r="E124" s="17">
        <v>202</v>
      </c>
      <c r="F124" s="17">
        <v>258</v>
      </c>
      <c r="G124" s="17">
        <v>75</v>
      </c>
      <c r="H124" s="17">
        <v>5</v>
      </c>
      <c r="I124" s="17">
        <v>0</v>
      </c>
      <c r="J124" s="43">
        <v>0</v>
      </c>
      <c r="K124" s="54">
        <v>301</v>
      </c>
      <c r="L124" s="17">
        <v>0</v>
      </c>
      <c r="M124" s="17">
        <v>163</v>
      </c>
      <c r="N124" s="17">
        <v>296</v>
      </c>
      <c r="O124" s="17">
        <v>75</v>
      </c>
      <c r="P124" s="17">
        <v>0</v>
      </c>
      <c r="Q124" s="17">
        <v>5</v>
      </c>
      <c r="R124" s="17">
        <v>1</v>
      </c>
      <c r="S124" s="43">
        <v>0</v>
      </c>
      <c r="T124" s="54">
        <v>144</v>
      </c>
      <c r="U124" s="17">
        <v>5</v>
      </c>
      <c r="V124" s="17">
        <v>110</v>
      </c>
      <c r="W124" s="17">
        <v>459</v>
      </c>
      <c r="X124" s="17">
        <v>0</v>
      </c>
      <c r="Y124" s="17">
        <v>1</v>
      </c>
      <c r="Z124" s="43">
        <v>122</v>
      </c>
      <c r="AA124" s="54">
        <v>144</v>
      </c>
      <c r="AB124" s="17">
        <v>0</v>
      </c>
      <c r="AC124" s="17">
        <v>92</v>
      </c>
      <c r="AD124" s="17">
        <v>18</v>
      </c>
      <c r="AE124" s="17">
        <v>459</v>
      </c>
      <c r="AF124" s="17">
        <v>5</v>
      </c>
      <c r="AG124" s="17">
        <v>0</v>
      </c>
      <c r="AH124" s="17">
        <v>1</v>
      </c>
      <c r="AI124" s="73">
        <v>122</v>
      </c>
    </row>
    <row r="125" spans="1:35" x14ac:dyDescent="0.2">
      <c r="A125" s="7" t="s">
        <v>28</v>
      </c>
      <c r="B125" s="54">
        <v>25</v>
      </c>
      <c r="C125" s="54">
        <v>10</v>
      </c>
      <c r="D125" s="17">
        <v>0</v>
      </c>
      <c r="E125" s="17">
        <v>1</v>
      </c>
      <c r="F125" s="17">
        <v>8</v>
      </c>
      <c r="G125" s="17">
        <v>6</v>
      </c>
      <c r="H125" s="17">
        <v>0</v>
      </c>
      <c r="I125" s="17">
        <v>0</v>
      </c>
      <c r="J125" s="43">
        <v>0</v>
      </c>
      <c r="K125" s="54">
        <v>10</v>
      </c>
      <c r="L125" s="17">
        <v>0</v>
      </c>
      <c r="M125" s="17">
        <v>2</v>
      </c>
      <c r="N125" s="17">
        <v>7</v>
      </c>
      <c r="O125" s="17">
        <v>6</v>
      </c>
      <c r="P125" s="17">
        <v>0</v>
      </c>
      <c r="Q125" s="17">
        <v>0</v>
      </c>
      <c r="R125" s="17">
        <v>0</v>
      </c>
      <c r="S125" s="43">
        <v>0</v>
      </c>
      <c r="T125" s="54">
        <v>8</v>
      </c>
      <c r="U125" s="17">
        <v>0</v>
      </c>
      <c r="V125" s="17">
        <v>2</v>
      </c>
      <c r="W125" s="17">
        <v>15</v>
      </c>
      <c r="X125" s="17">
        <v>0</v>
      </c>
      <c r="Y125" s="17">
        <v>0</v>
      </c>
      <c r="Z125" s="43">
        <v>0</v>
      </c>
      <c r="AA125" s="54">
        <v>8</v>
      </c>
      <c r="AB125" s="17">
        <v>0</v>
      </c>
      <c r="AC125" s="17">
        <v>2</v>
      </c>
      <c r="AD125" s="17">
        <v>0</v>
      </c>
      <c r="AE125" s="17">
        <v>15</v>
      </c>
      <c r="AF125" s="17">
        <v>0</v>
      </c>
      <c r="AG125" s="17">
        <v>0</v>
      </c>
      <c r="AH125" s="17">
        <v>0</v>
      </c>
      <c r="AI125" s="73">
        <v>0</v>
      </c>
    </row>
    <row r="126" spans="1:35" x14ac:dyDescent="0.2">
      <c r="A126" s="7" t="s">
        <v>29</v>
      </c>
      <c r="B126" s="54">
        <v>291</v>
      </c>
      <c r="C126" s="54">
        <v>136</v>
      </c>
      <c r="D126" s="17">
        <v>4</v>
      </c>
      <c r="E126" s="17">
        <v>27</v>
      </c>
      <c r="F126" s="17">
        <v>106</v>
      </c>
      <c r="G126" s="17">
        <v>18</v>
      </c>
      <c r="H126" s="17">
        <v>0</v>
      </c>
      <c r="I126" s="17">
        <v>0</v>
      </c>
      <c r="J126" s="43">
        <v>0</v>
      </c>
      <c r="K126" s="54">
        <v>136</v>
      </c>
      <c r="L126" s="17">
        <v>0</v>
      </c>
      <c r="M126" s="17">
        <v>15</v>
      </c>
      <c r="N126" s="17">
        <v>118</v>
      </c>
      <c r="O126" s="17">
        <v>18</v>
      </c>
      <c r="P126" s="17">
        <v>4</v>
      </c>
      <c r="Q126" s="17">
        <v>0</v>
      </c>
      <c r="R126" s="17">
        <v>0</v>
      </c>
      <c r="S126" s="43">
        <v>0</v>
      </c>
      <c r="T126" s="54">
        <v>40</v>
      </c>
      <c r="U126" s="17">
        <v>36</v>
      </c>
      <c r="V126" s="17">
        <v>22</v>
      </c>
      <c r="W126" s="17">
        <v>167</v>
      </c>
      <c r="X126" s="17">
        <v>1</v>
      </c>
      <c r="Y126" s="17">
        <v>13</v>
      </c>
      <c r="Z126" s="43">
        <v>12</v>
      </c>
      <c r="AA126" s="54">
        <v>40</v>
      </c>
      <c r="AB126" s="17">
        <v>0</v>
      </c>
      <c r="AC126" s="17">
        <v>16</v>
      </c>
      <c r="AD126" s="17">
        <v>18</v>
      </c>
      <c r="AE126" s="17">
        <v>167</v>
      </c>
      <c r="AF126" s="17">
        <v>36</v>
      </c>
      <c r="AG126" s="17">
        <v>1</v>
      </c>
      <c r="AH126" s="17">
        <v>1</v>
      </c>
      <c r="AI126" s="73">
        <v>12</v>
      </c>
    </row>
    <row r="127" spans="1:35" x14ac:dyDescent="0.2">
      <c r="A127" s="7" t="s">
        <v>30</v>
      </c>
      <c r="B127" s="54">
        <v>163</v>
      </c>
      <c r="C127" s="54">
        <v>11</v>
      </c>
      <c r="D127" s="17">
        <v>0</v>
      </c>
      <c r="E127" s="17">
        <v>19</v>
      </c>
      <c r="F127" s="17">
        <v>108</v>
      </c>
      <c r="G127" s="17">
        <v>24</v>
      </c>
      <c r="H127" s="17">
        <v>1</v>
      </c>
      <c r="I127" s="17">
        <v>0</v>
      </c>
      <c r="J127" s="43">
        <v>0</v>
      </c>
      <c r="K127" s="54">
        <v>11</v>
      </c>
      <c r="L127" s="17">
        <v>1</v>
      </c>
      <c r="M127" s="17">
        <v>14</v>
      </c>
      <c r="N127" s="17">
        <v>112</v>
      </c>
      <c r="O127" s="17">
        <v>24</v>
      </c>
      <c r="P127" s="17">
        <v>0</v>
      </c>
      <c r="Q127" s="17">
        <v>1</v>
      </c>
      <c r="R127" s="17">
        <v>0</v>
      </c>
      <c r="S127" s="43">
        <v>0</v>
      </c>
      <c r="T127" s="54">
        <v>12</v>
      </c>
      <c r="U127" s="17">
        <v>0</v>
      </c>
      <c r="V127" s="17">
        <v>40</v>
      </c>
      <c r="W127" s="17">
        <v>69</v>
      </c>
      <c r="X127" s="17">
        <v>1</v>
      </c>
      <c r="Y127" s="17">
        <v>1</v>
      </c>
      <c r="Z127" s="43">
        <v>40</v>
      </c>
      <c r="AA127" s="54">
        <v>12</v>
      </c>
      <c r="AB127" s="17">
        <v>10</v>
      </c>
      <c r="AC127" s="17">
        <v>6</v>
      </c>
      <c r="AD127" s="17">
        <v>24</v>
      </c>
      <c r="AE127" s="17">
        <v>69</v>
      </c>
      <c r="AF127" s="17">
        <v>0</v>
      </c>
      <c r="AG127" s="17">
        <v>1</v>
      </c>
      <c r="AH127" s="17">
        <v>1</v>
      </c>
      <c r="AI127" s="73">
        <v>40</v>
      </c>
    </row>
    <row r="128" spans="1:35" x14ac:dyDescent="0.2">
      <c r="A128" s="7" t="s">
        <v>93</v>
      </c>
      <c r="B128" s="54">
        <v>812</v>
      </c>
      <c r="C128" s="54">
        <v>123</v>
      </c>
      <c r="D128" s="17">
        <v>0</v>
      </c>
      <c r="E128" s="17">
        <v>280</v>
      </c>
      <c r="F128" s="17">
        <v>244</v>
      </c>
      <c r="G128" s="17">
        <v>89</v>
      </c>
      <c r="H128" s="17">
        <v>76</v>
      </c>
      <c r="I128" s="17">
        <v>0</v>
      </c>
      <c r="J128" s="43">
        <v>0</v>
      </c>
      <c r="K128" s="54">
        <v>123</v>
      </c>
      <c r="L128" s="17">
        <v>0</v>
      </c>
      <c r="M128" s="17">
        <v>218</v>
      </c>
      <c r="N128" s="17">
        <v>305</v>
      </c>
      <c r="O128" s="17">
        <v>89</v>
      </c>
      <c r="P128" s="17">
        <v>0</v>
      </c>
      <c r="Q128" s="17">
        <v>76</v>
      </c>
      <c r="R128" s="17">
        <v>1</v>
      </c>
      <c r="S128" s="43">
        <v>0</v>
      </c>
      <c r="T128" s="54">
        <v>66</v>
      </c>
      <c r="U128" s="17">
        <v>5</v>
      </c>
      <c r="V128" s="17">
        <v>206</v>
      </c>
      <c r="W128" s="17">
        <v>487</v>
      </c>
      <c r="X128" s="17">
        <v>41</v>
      </c>
      <c r="Y128" s="17">
        <v>0</v>
      </c>
      <c r="Z128" s="43">
        <v>7</v>
      </c>
      <c r="AA128" s="54">
        <v>66</v>
      </c>
      <c r="AB128" s="17">
        <v>2</v>
      </c>
      <c r="AC128" s="17">
        <v>183</v>
      </c>
      <c r="AD128" s="17">
        <v>21</v>
      </c>
      <c r="AE128" s="17">
        <v>487</v>
      </c>
      <c r="AF128" s="17">
        <v>5</v>
      </c>
      <c r="AG128" s="17">
        <v>41</v>
      </c>
      <c r="AH128" s="17">
        <v>0</v>
      </c>
      <c r="AI128" s="73">
        <v>7</v>
      </c>
    </row>
    <row r="129" spans="1:35" x14ac:dyDescent="0.2">
      <c r="A129" s="7" t="s">
        <v>102</v>
      </c>
      <c r="B129" s="54">
        <v>422</v>
      </c>
      <c r="C129" s="54">
        <v>71</v>
      </c>
      <c r="D129" s="17">
        <v>3</v>
      </c>
      <c r="E129" s="17">
        <v>66</v>
      </c>
      <c r="F129" s="17">
        <v>263</v>
      </c>
      <c r="G129" s="17">
        <v>17</v>
      </c>
      <c r="H129" s="17">
        <v>0</v>
      </c>
      <c r="I129" s="17">
        <v>0</v>
      </c>
      <c r="J129" s="43">
        <v>2</v>
      </c>
      <c r="K129" s="54">
        <v>71</v>
      </c>
      <c r="L129" s="17">
        <v>1</v>
      </c>
      <c r="M129" s="17">
        <v>45</v>
      </c>
      <c r="N129" s="17">
        <v>280</v>
      </c>
      <c r="O129" s="17">
        <v>17</v>
      </c>
      <c r="P129" s="17">
        <v>3</v>
      </c>
      <c r="Q129" s="17">
        <v>0</v>
      </c>
      <c r="R129" s="17">
        <v>3</v>
      </c>
      <c r="S129" s="43">
        <v>2</v>
      </c>
      <c r="T129" s="54">
        <v>42</v>
      </c>
      <c r="U129" s="17">
        <v>22</v>
      </c>
      <c r="V129" s="17">
        <v>71</v>
      </c>
      <c r="W129" s="17">
        <v>224</v>
      </c>
      <c r="X129" s="17">
        <v>0</v>
      </c>
      <c r="Y129" s="17">
        <v>14</v>
      </c>
      <c r="Z129" s="43">
        <v>49</v>
      </c>
      <c r="AA129" s="54">
        <v>42</v>
      </c>
      <c r="AB129" s="17">
        <v>6</v>
      </c>
      <c r="AC129" s="17">
        <v>23</v>
      </c>
      <c r="AD129" s="17">
        <v>44</v>
      </c>
      <c r="AE129" s="17">
        <v>224</v>
      </c>
      <c r="AF129" s="17">
        <v>22</v>
      </c>
      <c r="AG129" s="17">
        <v>0</v>
      </c>
      <c r="AH129" s="17">
        <v>12</v>
      </c>
      <c r="AI129" s="73">
        <v>49</v>
      </c>
    </row>
    <row r="130" spans="1:35" x14ac:dyDescent="0.2">
      <c r="A130" s="7"/>
      <c r="B130" s="65"/>
      <c r="C130" s="65"/>
      <c r="D130" s="49"/>
      <c r="E130" s="49"/>
      <c r="F130" s="49"/>
      <c r="G130" s="49"/>
      <c r="H130" s="49"/>
      <c r="I130" s="49"/>
      <c r="J130" s="50"/>
      <c r="K130" s="65"/>
      <c r="L130" s="49"/>
      <c r="M130" s="49"/>
      <c r="N130" s="49"/>
      <c r="O130" s="49"/>
      <c r="P130" s="49"/>
      <c r="Q130" s="49"/>
      <c r="R130" s="49"/>
      <c r="S130" s="50"/>
      <c r="T130" s="65"/>
      <c r="U130" s="49"/>
      <c r="V130" s="49"/>
      <c r="W130" s="49"/>
      <c r="X130" s="49"/>
      <c r="Y130" s="49"/>
      <c r="Z130" s="50"/>
      <c r="AA130" s="65"/>
      <c r="AB130" s="49"/>
      <c r="AC130" s="49"/>
      <c r="AD130" s="49"/>
      <c r="AE130" s="49"/>
      <c r="AF130" s="49"/>
      <c r="AG130" s="49"/>
      <c r="AH130" s="49"/>
      <c r="AI130" s="74"/>
    </row>
    <row r="131" spans="1:35" x14ac:dyDescent="0.2">
      <c r="A131" s="16" t="str">
        <f>VLOOKUP("&lt;Zeilentitel_1&gt;",Uebersetzungen!$B$3:$E$140,Uebersetzungen!$B$2+1,FALSE)</f>
        <v>GRAUBÜNDEN</v>
      </c>
      <c r="B131" s="51">
        <v>185989</v>
      </c>
      <c r="C131" s="51">
        <v>33846</v>
      </c>
      <c r="D131" s="52">
        <v>545</v>
      </c>
      <c r="E131" s="52">
        <v>109233</v>
      </c>
      <c r="F131" s="52">
        <v>20149</v>
      </c>
      <c r="G131" s="52">
        <v>15863</v>
      </c>
      <c r="H131" s="52">
        <v>5202</v>
      </c>
      <c r="I131" s="52">
        <v>704</v>
      </c>
      <c r="J131" s="53">
        <v>447</v>
      </c>
      <c r="K131" s="51">
        <v>33846</v>
      </c>
      <c r="L131" s="52">
        <v>13192</v>
      </c>
      <c r="M131" s="52">
        <v>88563</v>
      </c>
      <c r="N131" s="52">
        <v>27443</v>
      </c>
      <c r="O131" s="52">
        <v>15906</v>
      </c>
      <c r="P131" s="52">
        <v>547</v>
      </c>
      <c r="Q131" s="52">
        <v>5095</v>
      </c>
      <c r="R131" s="52">
        <v>950</v>
      </c>
      <c r="S131" s="53">
        <v>447</v>
      </c>
      <c r="T131" s="51">
        <v>27239</v>
      </c>
      <c r="U131" s="52">
        <v>3692</v>
      </c>
      <c r="V131" s="52">
        <v>96493</v>
      </c>
      <c r="W131" s="52">
        <v>47619</v>
      </c>
      <c r="X131" s="52">
        <v>4219</v>
      </c>
      <c r="Y131" s="52">
        <v>1655</v>
      </c>
      <c r="Z131" s="53">
        <v>5072</v>
      </c>
      <c r="AA131" s="51">
        <v>27239</v>
      </c>
      <c r="AB131" s="52">
        <v>11645</v>
      </c>
      <c r="AC131" s="52">
        <v>77452</v>
      </c>
      <c r="AD131" s="52">
        <v>7583</v>
      </c>
      <c r="AE131" s="52">
        <v>47603</v>
      </c>
      <c r="AF131" s="52">
        <v>3695</v>
      </c>
      <c r="AG131" s="52">
        <v>4225</v>
      </c>
      <c r="AH131" s="52">
        <v>1475</v>
      </c>
      <c r="AI131" s="75">
        <v>5072</v>
      </c>
    </row>
    <row r="132" spans="1:35" x14ac:dyDescent="0.2">
      <c r="A132" s="14" t="str">
        <f>VLOOKUP("&lt;Zeilentitel_2&gt;",Uebersetzungen!$B$3:$E$140,Uebersetzungen!$B$2+1,FALSE)</f>
        <v>Region Albula</v>
      </c>
      <c r="B132" s="54">
        <v>14945</v>
      </c>
      <c r="C132" s="54">
        <v>2363</v>
      </c>
      <c r="D132" s="17">
        <v>47</v>
      </c>
      <c r="E132" s="17">
        <v>8480</v>
      </c>
      <c r="F132" s="17">
        <v>1497</v>
      </c>
      <c r="G132" s="17">
        <v>2343</v>
      </c>
      <c r="H132" s="17">
        <v>164</v>
      </c>
      <c r="I132" s="17">
        <v>30</v>
      </c>
      <c r="J132" s="43">
        <v>21</v>
      </c>
      <c r="K132" s="54">
        <v>2363</v>
      </c>
      <c r="L132" s="17">
        <v>59</v>
      </c>
      <c r="M132" s="17">
        <v>7928</v>
      </c>
      <c r="N132" s="17">
        <v>1984</v>
      </c>
      <c r="O132" s="17">
        <v>2351</v>
      </c>
      <c r="P132" s="17">
        <v>47</v>
      </c>
      <c r="Q132" s="17">
        <v>156</v>
      </c>
      <c r="R132" s="17">
        <v>36</v>
      </c>
      <c r="S132" s="43">
        <v>21</v>
      </c>
      <c r="T132" s="54">
        <v>1934</v>
      </c>
      <c r="U132" s="17">
        <v>183</v>
      </c>
      <c r="V132" s="17">
        <v>7575</v>
      </c>
      <c r="W132" s="17">
        <v>4500</v>
      </c>
      <c r="X132" s="17">
        <v>103</v>
      </c>
      <c r="Y132" s="17">
        <v>102</v>
      </c>
      <c r="Z132" s="43">
        <v>548</v>
      </c>
      <c r="AA132" s="54">
        <v>1934</v>
      </c>
      <c r="AB132" s="17">
        <v>66</v>
      </c>
      <c r="AC132" s="17">
        <v>7075</v>
      </c>
      <c r="AD132" s="17">
        <v>469</v>
      </c>
      <c r="AE132" s="17">
        <v>4499</v>
      </c>
      <c r="AF132" s="17">
        <v>184</v>
      </c>
      <c r="AG132" s="17">
        <v>102</v>
      </c>
      <c r="AH132" s="17">
        <v>68</v>
      </c>
      <c r="AI132" s="73">
        <v>548</v>
      </c>
    </row>
    <row r="133" spans="1:35" x14ac:dyDescent="0.2">
      <c r="A133" s="14" t="str">
        <f>VLOOKUP("&lt;Zeilentitel_3&gt;",Uebersetzungen!$B$3:$E$140,Uebersetzungen!$B$2+1,FALSE)</f>
        <v>Region Bernina</v>
      </c>
      <c r="B133" s="54">
        <v>3722</v>
      </c>
      <c r="C133" s="54">
        <v>486</v>
      </c>
      <c r="D133" s="17">
        <v>29</v>
      </c>
      <c r="E133" s="17">
        <v>1476</v>
      </c>
      <c r="F133" s="17">
        <v>910</v>
      </c>
      <c r="G133" s="17">
        <v>771</v>
      </c>
      <c r="H133" s="17">
        <v>14</v>
      </c>
      <c r="I133" s="17">
        <v>13</v>
      </c>
      <c r="J133" s="43">
        <v>23</v>
      </c>
      <c r="K133" s="54">
        <v>486</v>
      </c>
      <c r="L133" s="17">
        <v>2</v>
      </c>
      <c r="M133" s="17">
        <v>914</v>
      </c>
      <c r="N133" s="17">
        <v>1460</v>
      </c>
      <c r="O133" s="17">
        <v>782</v>
      </c>
      <c r="P133" s="17">
        <v>29</v>
      </c>
      <c r="Q133" s="17">
        <v>14</v>
      </c>
      <c r="R133" s="17">
        <v>12</v>
      </c>
      <c r="S133" s="43">
        <v>23</v>
      </c>
      <c r="T133" s="54">
        <v>322</v>
      </c>
      <c r="U133" s="17">
        <v>67</v>
      </c>
      <c r="V133" s="17">
        <v>1398</v>
      </c>
      <c r="W133" s="17">
        <v>1875</v>
      </c>
      <c r="X133" s="17">
        <v>2</v>
      </c>
      <c r="Y133" s="17">
        <v>23</v>
      </c>
      <c r="Z133" s="43">
        <v>35</v>
      </c>
      <c r="AA133" s="54">
        <v>322</v>
      </c>
      <c r="AB133" s="17">
        <v>83</v>
      </c>
      <c r="AC133" s="17">
        <v>767</v>
      </c>
      <c r="AD133" s="17">
        <v>565</v>
      </c>
      <c r="AE133" s="17">
        <v>1872</v>
      </c>
      <c r="AF133" s="17">
        <v>67</v>
      </c>
      <c r="AG133" s="17">
        <v>2</v>
      </c>
      <c r="AH133" s="17">
        <v>9</v>
      </c>
      <c r="AI133" s="73">
        <v>35</v>
      </c>
    </row>
    <row r="134" spans="1:35" x14ac:dyDescent="0.2">
      <c r="A134" s="14" t="str">
        <f>VLOOKUP("&lt;Zeilentitel_4&gt;",Uebersetzungen!$B$3:$E$140,Uebersetzungen!$B$2+1,FALSE)</f>
        <v>Region Engiadina Bassa/Val Müstair</v>
      </c>
      <c r="B134" s="54">
        <v>10051</v>
      </c>
      <c r="C134" s="54">
        <v>2391</v>
      </c>
      <c r="D134" s="17">
        <v>43</v>
      </c>
      <c r="E134" s="17">
        <v>4173</v>
      </c>
      <c r="F134" s="17">
        <v>1515</v>
      </c>
      <c r="G134" s="17">
        <v>1810</v>
      </c>
      <c r="H134" s="17">
        <v>100</v>
      </c>
      <c r="I134" s="17">
        <v>9</v>
      </c>
      <c r="J134" s="43">
        <v>10</v>
      </c>
      <c r="K134" s="54">
        <v>2391</v>
      </c>
      <c r="L134" s="17">
        <v>17</v>
      </c>
      <c r="M134" s="17">
        <v>3698</v>
      </c>
      <c r="N134" s="17">
        <v>1970</v>
      </c>
      <c r="O134" s="17">
        <v>1810</v>
      </c>
      <c r="P134" s="17">
        <v>43</v>
      </c>
      <c r="Q134" s="17">
        <v>102</v>
      </c>
      <c r="R134" s="17">
        <v>10</v>
      </c>
      <c r="S134" s="43">
        <v>10</v>
      </c>
      <c r="T134" s="54">
        <v>2081</v>
      </c>
      <c r="U134" s="17">
        <v>139</v>
      </c>
      <c r="V134" s="17">
        <v>3862</v>
      </c>
      <c r="W134" s="17">
        <v>3612</v>
      </c>
      <c r="X134" s="17">
        <v>54</v>
      </c>
      <c r="Y134" s="17">
        <v>56</v>
      </c>
      <c r="Z134" s="43">
        <v>247</v>
      </c>
      <c r="AA134" s="54">
        <v>2081</v>
      </c>
      <c r="AB134" s="17">
        <v>41</v>
      </c>
      <c r="AC134" s="17">
        <v>3189</v>
      </c>
      <c r="AD134" s="17">
        <v>635</v>
      </c>
      <c r="AE134" s="17">
        <v>3612</v>
      </c>
      <c r="AF134" s="17">
        <v>139</v>
      </c>
      <c r="AG134" s="17">
        <v>58</v>
      </c>
      <c r="AH134" s="17">
        <v>49</v>
      </c>
      <c r="AI134" s="73">
        <v>247</v>
      </c>
    </row>
    <row r="135" spans="1:35" x14ac:dyDescent="0.2">
      <c r="A135" s="14" t="str">
        <f>VLOOKUP("&lt;Zeilentitel_5&gt;",Uebersetzungen!$B$3:$E$140,Uebersetzungen!$B$2+1,FALSE)</f>
        <v>Region Imboden</v>
      </c>
      <c r="B135" s="54">
        <v>15119</v>
      </c>
      <c r="C135" s="54">
        <v>4517</v>
      </c>
      <c r="D135" s="17">
        <v>54</v>
      </c>
      <c r="E135" s="17">
        <v>8682</v>
      </c>
      <c r="F135" s="17">
        <v>711</v>
      </c>
      <c r="G135" s="17">
        <v>423</v>
      </c>
      <c r="H135" s="17">
        <v>714</v>
      </c>
      <c r="I135" s="17">
        <v>9</v>
      </c>
      <c r="J135" s="43">
        <v>9</v>
      </c>
      <c r="K135" s="54">
        <v>4517</v>
      </c>
      <c r="L135" s="17">
        <v>343</v>
      </c>
      <c r="M135" s="17">
        <v>7947</v>
      </c>
      <c r="N135" s="17">
        <v>1095</v>
      </c>
      <c r="O135" s="17">
        <v>423</v>
      </c>
      <c r="P135" s="17">
        <v>54</v>
      </c>
      <c r="Q135" s="17">
        <v>712</v>
      </c>
      <c r="R135" s="17">
        <v>19</v>
      </c>
      <c r="S135" s="43">
        <v>9</v>
      </c>
      <c r="T135" s="54">
        <v>3478</v>
      </c>
      <c r="U135" s="17">
        <v>354</v>
      </c>
      <c r="V135" s="17">
        <v>7453</v>
      </c>
      <c r="W135" s="17">
        <v>2876</v>
      </c>
      <c r="X135" s="17">
        <v>703</v>
      </c>
      <c r="Y135" s="17">
        <v>27</v>
      </c>
      <c r="Z135" s="43">
        <v>228</v>
      </c>
      <c r="AA135" s="54">
        <v>3478</v>
      </c>
      <c r="AB135" s="17">
        <v>284</v>
      </c>
      <c r="AC135" s="17">
        <v>6828</v>
      </c>
      <c r="AD135" s="17">
        <v>336</v>
      </c>
      <c r="AE135" s="17">
        <v>2875</v>
      </c>
      <c r="AF135" s="17">
        <v>354</v>
      </c>
      <c r="AG135" s="17">
        <v>703</v>
      </c>
      <c r="AH135" s="17">
        <v>33</v>
      </c>
      <c r="AI135" s="73">
        <v>228</v>
      </c>
    </row>
    <row r="136" spans="1:35" x14ac:dyDescent="0.2">
      <c r="A136" s="14" t="str">
        <f>VLOOKUP("&lt;Zeilentitel_6&gt;",Uebersetzungen!$B$3:$E$140,Uebersetzungen!$B$2+1,FALSE)</f>
        <v>Region Landquart</v>
      </c>
      <c r="B136" s="54">
        <v>13399</v>
      </c>
      <c r="C136" s="54">
        <v>4147</v>
      </c>
      <c r="D136" s="17">
        <v>32</v>
      </c>
      <c r="E136" s="17">
        <v>7924</v>
      </c>
      <c r="F136" s="17">
        <v>608</v>
      </c>
      <c r="G136" s="17">
        <v>249</v>
      </c>
      <c r="H136" s="17">
        <v>391</v>
      </c>
      <c r="I136" s="17">
        <v>9</v>
      </c>
      <c r="J136" s="43">
        <v>39</v>
      </c>
      <c r="K136" s="54">
        <v>4147</v>
      </c>
      <c r="L136" s="17">
        <v>1075</v>
      </c>
      <c r="M136" s="17">
        <v>6378</v>
      </c>
      <c r="N136" s="17">
        <v>1078</v>
      </c>
      <c r="O136" s="17">
        <v>249</v>
      </c>
      <c r="P136" s="17">
        <v>32</v>
      </c>
      <c r="Q136" s="17">
        <v>379</v>
      </c>
      <c r="R136" s="17">
        <v>22</v>
      </c>
      <c r="S136" s="43">
        <v>39</v>
      </c>
      <c r="T136" s="54">
        <v>3409</v>
      </c>
      <c r="U136" s="17">
        <v>547</v>
      </c>
      <c r="V136" s="17">
        <v>6258</v>
      </c>
      <c r="W136" s="17">
        <v>2656</v>
      </c>
      <c r="X136" s="17">
        <v>292</v>
      </c>
      <c r="Y136" s="17">
        <v>64</v>
      </c>
      <c r="Z136" s="43">
        <v>173</v>
      </c>
      <c r="AA136" s="54">
        <v>3409</v>
      </c>
      <c r="AB136" s="17">
        <v>878</v>
      </c>
      <c r="AC136" s="17">
        <v>4963</v>
      </c>
      <c r="AD136" s="17">
        <v>418</v>
      </c>
      <c r="AE136" s="17">
        <v>2657</v>
      </c>
      <c r="AF136" s="17">
        <v>547</v>
      </c>
      <c r="AG136" s="17">
        <v>292</v>
      </c>
      <c r="AH136" s="17">
        <v>62</v>
      </c>
      <c r="AI136" s="73">
        <v>173</v>
      </c>
    </row>
    <row r="137" spans="1:35" x14ac:dyDescent="0.2">
      <c r="A137" s="14" t="str">
        <f>VLOOKUP("&lt;Zeilentitel_7&gt;",Uebersetzungen!$B$3:$E$140,Uebersetzungen!$B$2+1,FALSE)</f>
        <v>Region Maloja</v>
      </c>
      <c r="B137" s="54">
        <v>23937</v>
      </c>
      <c r="C137" s="54">
        <v>2375</v>
      </c>
      <c r="D137" s="17">
        <v>10</v>
      </c>
      <c r="E137" s="17">
        <v>18822</v>
      </c>
      <c r="F137" s="17">
        <v>839</v>
      </c>
      <c r="G137" s="17">
        <v>1291</v>
      </c>
      <c r="H137" s="17">
        <v>418</v>
      </c>
      <c r="I137" s="17">
        <v>33</v>
      </c>
      <c r="J137" s="43">
        <v>149</v>
      </c>
      <c r="K137" s="54">
        <v>2375</v>
      </c>
      <c r="L137" s="17">
        <v>13</v>
      </c>
      <c r="M137" s="17">
        <v>18374</v>
      </c>
      <c r="N137" s="17">
        <v>1241</v>
      </c>
      <c r="O137" s="17">
        <v>1300</v>
      </c>
      <c r="P137" s="17">
        <v>10</v>
      </c>
      <c r="Q137" s="17">
        <v>424</v>
      </c>
      <c r="R137" s="17">
        <v>51</v>
      </c>
      <c r="S137" s="43">
        <v>149</v>
      </c>
      <c r="T137" s="54">
        <v>2058</v>
      </c>
      <c r="U137" s="17">
        <v>205</v>
      </c>
      <c r="V137" s="17">
        <v>18036</v>
      </c>
      <c r="W137" s="17">
        <v>2931</v>
      </c>
      <c r="X137" s="17">
        <v>339</v>
      </c>
      <c r="Y137" s="17">
        <v>158</v>
      </c>
      <c r="Z137" s="43">
        <v>210</v>
      </c>
      <c r="AA137" s="54">
        <v>2058</v>
      </c>
      <c r="AB137" s="17">
        <v>16</v>
      </c>
      <c r="AC137" s="17">
        <v>17476</v>
      </c>
      <c r="AD137" s="17">
        <v>563</v>
      </c>
      <c r="AE137" s="17">
        <v>2932</v>
      </c>
      <c r="AF137" s="17">
        <v>205</v>
      </c>
      <c r="AG137" s="17">
        <v>340</v>
      </c>
      <c r="AH137" s="17">
        <v>137</v>
      </c>
      <c r="AI137" s="73">
        <v>210</v>
      </c>
    </row>
    <row r="138" spans="1:35" x14ac:dyDescent="0.2">
      <c r="A138" s="14" t="str">
        <f>VLOOKUP("&lt;Zeilentitel_8&gt;",Uebersetzungen!$B$3:$E$140,Uebersetzungen!$B$2+1,FALSE)</f>
        <v>Region Moesa</v>
      </c>
      <c r="B138" s="54">
        <v>8513</v>
      </c>
      <c r="C138" s="54">
        <v>1256</v>
      </c>
      <c r="D138" s="17">
        <v>20</v>
      </c>
      <c r="E138" s="17">
        <v>2307</v>
      </c>
      <c r="F138" s="17">
        <v>1712</v>
      </c>
      <c r="G138" s="17">
        <v>3037</v>
      </c>
      <c r="H138" s="17">
        <v>4</v>
      </c>
      <c r="I138" s="17">
        <v>144</v>
      </c>
      <c r="J138" s="43">
        <v>33</v>
      </c>
      <c r="K138" s="54">
        <v>1256</v>
      </c>
      <c r="L138" s="17">
        <v>29</v>
      </c>
      <c r="M138" s="17">
        <v>2023</v>
      </c>
      <c r="N138" s="17">
        <v>1944</v>
      </c>
      <c r="O138" s="17">
        <v>3040</v>
      </c>
      <c r="P138" s="17">
        <v>20</v>
      </c>
      <c r="Q138" s="17">
        <v>4</v>
      </c>
      <c r="R138" s="17">
        <v>164</v>
      </c>
      <c r="S138" s="43">
        <v>33</v>
      </c>
      <c r="T138" s="54">
        <v>972</v>
      </c>
      <c r="U138" s="17">
        <v>44</v>
      </c>
      <c r="V138" s="17">
        <v>2437</v>
      </c>
      <c r="W138" s="17">
        <v>4564</v>
      </c>
      <c r="X138" s="17">
        <v>1</v>
      </c>
      <c r="Y138" s="17">
        <v>200</v>
      </c>
      <c r="Z138" s="43">
        <v>295</v>
      </c>
      <c r="AA138" s="54">
        <v>972</v>
      </c>
      <c r="AB138" s="17">
        <v>425</v>
      </c>
      <c r="AC138" s="17">
        <v>1752</v>
      </c>
      <c r="AD138" s="17">
        <v>278</v>
      </c>
      <c r="AE138" s="17">
        <v>4565</v>
      </c>
      <c r="AF138" s="17">
        <v>44</v>
      </c>
      <c r="AG138" s="17">
        <v>1</v>
      </c>
      <c r="AH138" s="17">
        <v>181</v>
      </c>
      <c r="AI138" s="73">
        <v>295</v>
      </c>
    </row>
    <row r="139" spans="1:35" x14ac:dyDescent="0.2">
      <c r="A139" s="14" t="str">
        <f>VLOOKUP("&lt;Zeilentitel_9&gt;",Uebersetzungen!$B$3:$E$140,Uebersetzungen!$B$2+1,FALSE)</f>
        <v>Region Plessur</v>
      </c>
      <c r="B139" s="54">
        <v>30916</v>
      </c>
      <c r="C139" s="54">
        <v>4109</v>
      </c>
      <c r="D139" s="17">
        <v>65</v>
      </c>
      <c r="E139" s="17">
        <v>22215</v>
      </c>
      <c r="F139" s="17">
        <v>1781</v>
      </c>
      <c r="G139" s="17">
        <v>963</v>
      </c>
      <c r="H139" s="17">
        <v>1748</v>
      </c>
      <c r="I139" s="17">
        <v>3</v>
      </c>
      <c r="J139" s="43">
        <v>32</v>
      </c>
      <c r="K139" s="54">
        <v>4109</v>
      </c>
      <c r="L139" s="17">
        <v>11356</v>
      </c>
      <c r="M139" s="17">
        <v>10309</v>
      </c>
      <c r="N139" s="17">
        <v>2325</v>
      </c>
      <c r="O139" s="17">
        <v>963</v>
      </c>
      <c r="P139" s="17">
        <v>65</v>
      </c>
      <c r="Q139" s="17">
        <v>1742</v>
      </c>
      <c r="R139" s="17">
        <v>15</v>
      </c>
      <c r="S139" s="43">
        <v>32</v>
      </c>
      <c r="T139" s="54">
        <v>3793</v>
      </c>
      <c r="U139" s="17">
        <v>648</v>
      </c>
      <c r="V139" s="17">
        <v>20559</v>
      </c>
      <c r="W139" s="17">
        <v>3945</v>
      </c>
      <c r="X139" s="17">
        <v>1283</v>
      </c>
      <c r="Y139" s="17">
        <v>170</v>
      </c>
      <c r="Z139" s="43">
        <v>518</v>
      </c>
      <c r="AA139" s="54">
        <v>3793</v>
      </c>
      <c r="AB139" s="17">
        <v>9367</v>
      </c>
      <c r="AC139" s="17">
        <v>10478</v>
      </c>
      <c r="AD139" s="17">
        <v>711</v>
      </c>
      <c r="AE139" s="17">
        <v>3944</v>
      </c>
      <c r="AF139" s="17">
        <v>648</v>
      </c>
      <c r="AG139" s="17">
        <v>1283</v>
      </c>
      <c r="AH139" s="17">
        <v>174</v>
      </c>
      <c r="AI139" s="73">
        <v>518</v>
      </c>
    </row>
    <row r="140" spans="1:35" x14ac:dyDescent="0.2">
      <c r="A140" s="14" t="str">
        <f>VLOOKUP("&lt;Zeilentitel_10&gt;",Uebersetzungen!$B$3:$E$140,Uebersetzungen!$B$2+1,FALSE)</f>
        <v>Region Prättigau/Davos</v>
      </c>
      <c r="B140" s="54">
        <v>27891</v>
      </c>
      <c r="C140" s="54">
        <v>4382</v>
      </c>
      <c r="D140" s="17">
        <v>73</v>
      </c>
      <c r="E140" s="17">
        <v>17475</v>
      </c>
      <c r="F140" s="17">
        <v>3783</v>
      </c>
      <c r="G140" s="17">
        <v>1511</v>
      </c>
      <c r="H140" s="17">
        <v>243</v>
      </c>
      <c r="I140" s="17">
        <v>386</v>
      </c>
      <c r="J140" s="43">
        <v>38</v>
      </c>
      <c r="K140" s="54">
        <v>4382</v>
      </c>
      <c r="L140" s="17">
        <v>137</v>
      </c>
      <c r="M140" s="17">
        <v>16111</v>
      </c>
      <c r="N140" s="17">
        <v>4965</v>
      </c>
      <c r="O140" s="17">
        <v>1519</v>
      </c>
      <c r="P140" s="17">
        <v>75</v>
      </c>
      <c r="Q140" s="17">
        <v>153</v>
      </c>
      <c r="R140" s="17">
        <v>511</v>
      </c>
      <c r="S140" s="43">
        <v>38</v>
      </c>
      <c r="T140" s="54">
        <v>3609</v>
      </c>
      <c r="U140" s="17">
        <v>353</v>
      </c>
      <c r="V140" s="17">
        <v>14788</v>
      </c>
      <c r="W140" s="17">
        <v>6957</v>
      </c>
      <c r="X140" s="17">
        <v>152</v>
      </c>
      <c r="Y140" s="17">
        <v>705</v>
      </c>
      <c r="Z140" s="43">
        <v>1327</v>
      </c>
      <c r="AA140" s="54">
        <v>3609</v>
      </c>
      <c r="AB140" s="17">
        <v>238</v>
      </c>
      <c r="AC140" s="17">
        <v>13193</v>
      </c>
      <c r="AD140" s="17">
        <v>1424</v>
      </c>
      <c r="AE140" s="17">
        <v>6949</v>
      </c>
      <c r="AF140" s="17">
        <v>354</v>
      </c>
      <c r="AG140" s="17">
        <v>153</v>
      </c>
      <c r="AH140" s="17">
        <v>644</v>
      </c>
      <c r="AI140" s="73">
        <v>1327</v>
      </c>
    </row>
    <row r="141" spans="1:35" x14ac:dyDescent="0.2">
      <c r="A141" s="14" t="str">
        <f>VLOOKUP("&lt;Zeilentitel_11&gt;",Uebersetzungen!$B$3:$E$140,Uebersetzungen!$B$2+1,FALSE)</f>
        <v>Region Surselva</v>
      </c>
      <c r="B141" s="54">
        <v>27182</v>
      </c>
      <c r="C141" s="54">
        <v>4982</v>
      </c>
      <c r="D141" s="17">
        <v>138</v>
      </c>
      <c r="E141" s="17">
        <v>13495</v>
      </c>
      <c r="F141" s="17">
        <v>4455</v>
      </c>
      <c r="G141" s="17">
        <v>2769</v>
      </c>
      <c r="H141" s="17">
        <v>1234</v>
      </c>
      <c r="I141" s="17">
        <v>56</v>
      </c>
      <c r="J141" s="43">
        <v>53</v>
      </c>
      <c r="K141" s="54">
        <v>4982</v>
      </c>
      <c r="L141" s="17">
        <v>34</v>
      </c>
      <c r="M141" s="17">
        <v>11594</v>
      </c>
      <c r="N141" s="17">
        <v>6290</v>
      </c>
      <c r="O141" s="17">
        <v>2769</v>
      </c>
      <c r="P141" s="17">
        <v>138</v>
      </c>
      <c r="Q141" s="17">
        <v>1238</v>
      </c>
      <c r="R141" s="17">
        <v>84</v>
      </c>
      <c r="S141" s="43">
        <v>53</v>
      </c>
      <c r="T141" s="54">
        <v>4010</v>
      </c>
      <c r="U141" s="17">
        <v>821</v>
      </c>
      <c r="V141" s="17">
        <v>11370</v>
      </c>
      <c r="W141" s="17">
        <v>8512</v>
      </c>
      <c r="X141" s="17">
        <v>1213</v>
      </c>
      <c r="Y141" s="17">
        <v>115</v>
      </c>
      <c r="Z141" s="43">
        <v>1141</v>
      </c>
      <c r="AA141" s="54">
        <v>4010</v>
      </c>
      <c r="AB141" s="17">
        <v>109</v>
      </c>
      <c r="AC141" s="17">
        <v>9590</v>
      </c>
      <c r="AD141" s="17">
        <v>1695</v>
      </c>
      <c r="AE141" s="17">
        <v>8508</v>
      </c>
      <c r="AF141" s="17">
        <v>822</v>
      </c>
      <c r="AG141" s="17">
        <v>1215</v>
      </c>
      <c r="AH141" s="17">
        <v>92</v>
      </c>
      <c r="AI141" s="73">
        <v>1141</v>
      </c>
    </row>
    <row r="142" spans="1:35" ht="13.5" thickBot="1" x14ac:dyDescent="0.25">
      <c r="A142" s="15" t="str">
        <f>VLOOKUP("&lt;Zeilentitel_12&gt;",Uebersetzungen!$B$3:$E$140,Uebersetzungen!$B$2+1,FALSE)</f>
        <v>Region Viamala</v>
      </c>
      <c r="B142" s="60">
        <v>10314</v>
      </c>
      <c r="C142" s="60">
        <v>2838</v>
      </c>
      <c r="D142" s="55">
        <v>34</v>
      </c>
      <c r="E142" s="55">
        <v>4184</v>
      </c>
      <c r="F142" s="55">
        <v>2338</v>
      </c>
      <c r="G142" s="55">
        <v>696</v>
      </c>
      <c r="H142" s="55">
        <v>172</v>
      </c>
      <c r="I142" s="55">
        <v>12</v>
      </c>
      <c r="J142" s="56">
        <v>40</v>
      </c>
      <c r="K142" s="60">
        <v>2838</v>
      </c>
      <c r="L142" s="55">
        <v>127</v>
      </c>
      <c r="M142" s="55">
        <v>3287</v>
      </c>
      <c r="N142" s="55">
        <v>3091</v>
      </c>
      <c r="O142" s="55">
        <v>700</v>
      </c>
      <c r="P142" s="55">
        <v>34</v>
      </c>
      <c r="Q142" s="55">
        <v>171</v>
      </c>
      <c r="R142" s="55">
        <v>26</v>
      </c>
      <c r="S142" s="56">
        <v>40</v>
      </c>
      <c r="T142" s="60">
        <v>1573</v>
      </c>
      <c r="U142" s="55">
        <v>331</v>
      </c>
      <c r="V142" s="55">
        <v>2757</v>
      </c>
      <c r="W142" s="55">
        <v>5191</v>
      </c>
      <c r="X142" s="55">
        <v>77</v>
      </c>
      <c r="Y142" s="55">
        <v>35</v>
      </c>
      <c r="Z142" s="56">
        <v>350</v>
      </c>
      <c r="AA142" s="60">
        <v>1573</v>
      </c>
      <c r="AB142" s="55">
        <v>138</v>
      </c>
      <c r="AC142" s="55">
        <v>2141</v>
      </c>
      <c r="AD142" s="55">
        <v>489</v>
      </c>
      <c r="AE142" s="55">
        <v>5190</v>
      </c>
      <c r="AF142" s="55">
        <v>331</v>
      </c>
      <c r="AG142" s="55">
        <v>76</v>
      </c>
      <c r="AH142" s="55">
        <v>26</v>
      </c>
      <c r="AI142" s="76">
        <v>350</v>
      </c>
    </row>
    <row r="143" spans="1:35" x14ac:dyDescent="0.2">
      <c r="A143" s="19"/>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c r="AA143" s="17"/>
      <c r="AB143" s="17"/>
      <c r="AC143" s="17"/>
      <c r="AD143" s="17"/>
      <c r="AE143" s="17"/>
      <c r="AF143" s="17"/>
      <c r="AG143" s="17"/>
      <c r="AH143" s="17"/>
      <c r="AI143" s="17"/>
    </row>
    <row r="144" spans="1:35" ht="25.5" customHeight="1" x14ac:dyDescent="0.2">
      <c r="A144" s="97" t="str">
        <f>VLOOKUP("&lt;Legende_1&gt;",Uebersetzungen!$B$3:$E$140,Uebersetzungen!$B$2+1,FALSE)</f>
        <v>Um die Auswertung der Daten zu erleichtern, wurden fehlende Werte in der GWS statistisch eingesetzt. Bei kleinräumigen Auswertungen kann deshalb nicht ausgeschlossen werden, dass diese Ergänzungen zu Verzerrungen führen. Kleinräumige Analysen sind demzufolge mit Vorsicht zu interpretieren.</v>
      </c>
      <c r="B144" s="97"/>
      <c r="C144" s="97"/>
      <c r="D144" s="97"/>
      <c r="E144" s="97"/>
      <c r="F144" s="97"/>
      <c r="G144" s="97"/>
      <c r="H144" s="97"/>
      <c r="I144" s="97"/>
      <c r="J144" s="97"/>
      <c r="K144" s="97"/>
      <c r="L144" s="97"/>
      <c r="M144" s="97"/>
      <c r="N144" s="97"/>
      <c r="O144" s="97"/>
      <c r="P144" s="97"/>
      <c r="Q144" s="97"/>
      <c r="R144" s="97"/>
      <c r="S144" s="97"/>
      <c r="T144" s="79"/>
      <c r="U144" s="79"/>
      <c r="V144" s="79"/>
      <c r="W144" s="79"/>
      <c r="X144" s="79"/>
      <c r="Y144" s="79"/>
      <c r="Z144" s="79"/>
      <c r="AA144" s="79"/>
      <c r="AB144" s="79"/>
      <c r="AC144" s="79"/>
      <c r="AD144" s="79"/>
      <c r="AE144" s="79"/>
      <c r="AF144" s="79"/>
      <c r="AG144" s="79"/>
      <c r="AH144" s="79"/>
      <c r="AI144" s="79"/>
    </row>
    <row r="145" spans="1:1" x14ac:dyDescent="0.2">
      <c r="A145" s="10" t="str">
        <f>VLOOKUP("&lt;Legende_1.1&gt;",Uebersetzungen!$B$3:$E$140,Uebersetzungen!$B$2+1,FALSE)</f>
        <v>Für den Fall, dass in einem Gebäude verschiedene Heizsysteme installiert sind, wird in dieser Statistik ausschliesslich das Hauptsystem (das leistungsstärkste) und dessen Energiequelle berücksichtigt.</v>
      </c>
    </row>
    <row r="147" spans="1:1" x14ac:dyDescent="0.2">
      <c r="A147" s="10" t="str">
        <f>VLOOKUP("&lt;Legende_2&gt;",Uebersetzungen!$B$3:$E$140,Uebersetzungen!$B$2+1,FALSE)</f>
        <v>(1) Energiequellen für Wärmepumpen sind z.B. Luft, Geothermie oder Wasser.</v>
      </c>
    </row>
    <row r="149" spans="1:1" x14ac:dyDescent="0.2">
      <c r="A149" s="5" t="str">
        <f>VLOOKUP("&lt;Quelle_1&gt;",Uebersetzungen!$B$3:$E$93,Uebersetzungen!$B$2+1,FALSE)</f>
        <v>Quelle: BFS (Gebäude- und Wohnungsstatistik)</v>
      </c>
    </row>
    <row r="150" spans="1:1" x14ac:dyDescent="0.2">
      <c r="A150" s="10" t="str">
        <f>VLOOKUP("&lt;Aktualisierung&gt;",Uebersetzungen!$B$3:$E$93,Uebersetzungen!$B$2+1,FALSE)</f>
        <v>Letztmals aktualisiert am: 22.09.2025</v>
      </c>
    </row>
  </sheetData>
  <sheetProtection sheet="1" objects="1" scenarios="1"/>
  <mergeCells count="4">
    <mergeCell ref="A7:B7"/>
    <mergeCell ref="A9:S9"/>
    <mergeCell ref="B13:S13"/>
    <mergeCell ref="A144:S144"/>
  </mergeCells>
  <pageMargins left="0.7" right="0.7" top="0.78740157499999996" bottom="0.78740157499999996" header="0.3" footer="0.3"/>
  <pageSetup paperSize="9" scale="3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Option Button 1">
              <controlPr defaultSize="0" autoFill="0" autoLine="0" autoPict="0">
                <anchor moveWithCells="1">
                  <from>
                    <xdr:col>4</xdr:col>
                    <xdr:colOff>238125</xdr:colOff>
                    <xdr:row>1</xdr:row>
                    <xdr:rowOff>114300</xdr:rowOff>
                  </from>
                  <to>
                    <xdr:col>5</xdr:col>
                    <xdr:colOff>361950</xdr:colOff>
                    <xdr:row>2</xdr:row>
                    <xdr:rowOff>142875</xdr:rowOff>
                  </to>
                </anchor>
              </controlPr>
            </control>
          </mc:Choice>
        </mc:AlternateContent>
        <mc:AlternateContent xmlns:mc="http://schemas.openxmlformats.org/markup-compatibility/2006">
          <mc:Choice Requires="x14">
            <control shapeId="23554" r:id="rId5" name="Option Button 2">
              <controlPr defaultSize="0" autoFill="0" autoLine="0" autoPict="0">
                <anchor moveWithCells="1">
                  <from>
                    <xdr:col>4</xdr:col>
                    <xdr:colOff>238125</xdr:colOff>
                    <xdr:row>2</xdr:row>
                    <xdr:rowOff>104775</xdr:rowOff>
                  </from>
                  <to>
                    <xdr:col>5</xdr:col>
                    <xdr:colOff>704850</xdr:colOff>
                    <xdr:row>3</xdr:row>
                    <xdr:rowOff>114300</xdr:rowOff>
                  </to>
                </anchor>
              </controlPr>
            </control>
          </mc:Choice>
        </mc:AlternateContent>
        <mc:AlternateContent xmlns:mc="http://schemas.openxmlformats.org/markup-compatibility/2006">
          <mc:Choice Requires="x14">
            <control shapeId="23555" r:id="rId6" name="Option Button 3">
              <controlPr defaultSize="0" autoFill="0" autoLine="0" autoPict="0">
                <anchor moveWithCells="1">
                  <from>
                    <xdr:col>4</xdr:col>
                    <xdr:colOff>238125</xdr:colOff>
                    <xdr:row>3</xdr:row>
                    <xdr:rowOff>66675</xdr:rowOff>
                  </from>
                  <to>
                    <xdr:col>5</xdr:col>
                    <xdr:colOff>361950</xdr:colOff>
                    <xdr:row>4</xdr:row>
                    <xdr:rowOff>95250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51"/>
  <sheetViews>
    <sheetView zoomScaleNormal="100" workbookViewId="0"/>
  </sheetViews>
  <sheetFormatPr baseColWidth="10" defaultRowHeight="12.75" x14ac:dyDescent="0.2"/>
  <cols>
    <col min="1" max="1" width="36.42578125" style="10" customWidth="1"/>
    <col min="2" max="2" width="18" style="10" customWidth="1"/>
    <col min="3" max="35" width="13" style="10" customWidth="1"/>
    <col min="36" max="16384" width="11.42578125" style="10"/>
  </cols>
  <sheetData>
    <row r="1" spans="1:35" s="1" customFormat="1" x14ac:dyDescent="0.2"/>
    <row r="2" spans="1:35" s="1" customFormat="1" ht="15.75"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row>
    <row r="3" spans="1:35" s="1" customFormat="1" ht="15.75" x14ac:dyDescent="0.25">
      <c r="B3" s="11"/>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row>
    <row r="4" spans="1:35" s="1" customFormat="1" ht="15.75" x14ac:dyDescent="0.25">
      <c r="B4" s="11"/>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row>
    <row r="5" spans="1:35" s="2" customFormat="1" x14ac:dyDescent="0.2"/>
    <row r="6" spans="1:35" s="1" customFormat="1" ht="6" customHeight="1" x14ac:dyDescent="0.2">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row>
    <row r="7" spans="1:35" s="2" customFormat="1" ht="15.75" customHeight="1" x14ac:dyDescent="0.2">
      <c r="A7" s="92" t="str">
        <f>VLOOKUP("&lt;Fachbereich&gt;",Uebersetzungen!$B$3:$E$140,Uebersetzungen!$B$2+1,FALSE)</f>
        <v>Daten &amp; Statistik</v>
      </c>
      <c r="B7" s="92"/>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row>
    <row r="8" spans="1:35" s="2" customFormat="1" ht="15.75" customHeight="1" x14ac:dyDescent="0.2">
      <c r="B8" s="67"/>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row>
    <row r="9" spans="1:35" s="2" customFormat="1" ht="15.75" customHeight="1" x14ac:dyDescent="0.25">
      <c r="A9" s="93" t="str">
        <f>VLOOKUP("&lt;T4Titel&gt;",Uebersetzungen!$B$3:$E$360,Uebersetzungen!$B$2+1,FALSE)</f>
        <v>Bewohnte Wohnungen (*) nach Heizsystem, Energiequelle der Heizung, Heizsystem Warmwasser und Energiequelle Warmwasser, nach Gemeinden, 2024</v>
      </c>
      <c r="B9" s="94"/>
      <c r="C9" s="94"/>
      <c r="D9" s="94"/>
      <c r="E9" s="94"/>
      <c r="F9" s="94"/>
      <c r="G9" s="94"/>
      <c r="H9" s="94"/>
      <c r="I9" s="94"/>
      <c r="J9" s="94"/>
      <c r="K9" s="94"/>
      <c r="L9" s="94"/>
      <c r="M9" s="94"/>
      <c r="N9" s="94"/>
      <c r="O9" s="94"/>
      <c r="P9" s="94"/>
      <c r="Q9" s="94"/>
      <c r="R9" s="94"/>
      <c r="S9" s="94"/>
      <c r="T9" s="3"/>
      <c r="U9" s="3"/>
      <c r="V9" s="3"/>
      <c r="W9" s="3"/>
      <c r="X9" s="3"/>
      <c r="Y9" s="3"/>
      <c r="Z9" s="3"/>
      <c r="AA9" s="3"/>
      <c r="AB9" s="3"/>
      <c r="AC9" s="3"/>
      <c r="AD9" s="3"/>
      <c r="AE9" s="3"/>
      <c r="AF9" s="3"/>
      <c r="AG9" s="3"/>
      <c r="AH9" s="3"/>
      <c r="AI9" s="3"/>
    </row>
    <row r="10" spans="1:35" s="5" customFormat="1" x14ac:dyDescent="0.2">
      <c r="A10" s="33" t="str">
        <f>VLOOKUP("&lt;T4UTitel&gt;",Uebersetzungen!$B$3:$E$340,Uebersetzungen!$B$2+1,FALSE)</f>
        <v>(Gemeindestand 2024: 101 Gemeinden)</v>
      </c>
      <c r="B10" s="34"/>
      <c r="C10" s="35"/>
      <c r="D10" s="35"/>
      <c r="E10" s="35"/>
      <c r="F10" s="35"/>
      <c r="G10" s="35"/>
      <c r="H10" s="35"/>
      <c r="I10" s="35"/>
      <c r="J10" s="36"/>
      <c r="K10" s="35"/>
      <c r="L10" s="35"/>
      <c r="M10" s="35"/>
      <c r="N10" s="35"/>
      <c r="O10" s="35"/>
      <c r="P10" s="35"/>
      <c r="Q10" s="35"/>
      <c r="R10" s="35"/>
      <c r="S10" s="36"/>
      <c r="T10" s="35"/>
      <c r="U10" s="35"/>
      <c r="V10" s="35"/>
      <c r="W10" s="35"/>
      <c r="X10" s="35"/>
      <c r="Y10" s="35"/>
      <c r="Z10" s="36"/>
      <c r="AA10" s="35"/>
      <c r="AB10" s="35"/>
      <c r="AC10" s="35"/>
      <c r="AD10" s="35"/>
      <c r="AE10" s="35"/>
      <c r="AF10" s="35"/>
      <c r="AG10" s="35"/>
      <c r="AH10" s="35"/>
      <c r="AI10" s="36"/>
    </row>
    <row r="11" spans="1:35" s="5" customFormat="1" x14ac:dyDescent="0.2">
      <c r="A11" s="33"/>
      <c r="B11" s="34"/>
      <c r="C11" s="35"/>
      <c r="D11" s="35"/>
      <c r="E11" s="35"/>
      <c r="F11" s="35"/>
      <c r="G11" s="35"/>
      <c r="H11" s="35"/>
      <c r="I11" s="35"/>
      <c r="J11" s="36"/>
      <c r="K11" s="35"/>
      <c r="L11" s="35"/>
      <c r="M11" s="35"/>
      <c r="N11" s="35"/>
      <c r="O11" s="35"/>
      <c r="P11" s="35"/>
      <c r="Q11" s="35"/>
      <c r="R11" s="35"/>
      <c r="S11" s="36"/>
      <c r="T11" s="35"/>
      <c r="U11" s="35"/>
      <c r="V11" s="35"/>
      <c r="W11" s="35"/>
      <c r="X11" s="35"/>
      <c r="Y11" s="35"/>
      <c r="Z11" s="36"/>
      <c r="AA11" s="35"/>
      <c r="AB11" s="35"/>
      <c r="AC11" s="35"/>
      <c r="AD11" s="35"/>
      <c r="AE11" s="35"/>
      <c r="AF11" s="35"/>
      <c r="AG11" s="35"/>
      <c r="AH11" s="35"/>
      <c r="AI11" s="36"/>
    </row>
    <row r="12" spans="1:35" s="5" customFormat="1" ht="13.5" thickBot="1" x14ac:dyDescent="0.25">
      <c r="A12" s="33"/>
      <c r="B12" s="34"/>
      <c r="C12" s="35"/>
      <c r="D12" s="35"/>
      <c r="E12" s="35"/>
      <c r="F12" s="35"/>
      <c r="G12" s="35"/>
      <c r="H12" s="35"/>
      <c r="I12" s="35"/>
      <c r="J12" s="36"/>
      <c r="K12" s="35"/>
      <c r="L12" s="35"/>
      <c r="M12" s="35"/>
      <c r="N12" s="35"/>
      <c r="O12" s="35"/>
      <c r="P12" s="35"/>
      <c r="Q12" s="35"/>
      <c r="R12" s="35"/>
      <c r="S12" s="36"/>
      <c r="T12" s="35"/>
      <c r="U12" s="35"/>
      <c r="V12" s="35"/>
      <c r="W12" s="35"/>
      <c r="X12" s="35"/>
      <c r="Y12" s="35"/>
      <c r="Z12" s="36"/>
      <c r="AA12" s="35"/>
      <c r="AB12" s="35"/>
      <c r="AC12" s="35"/>
      <c r="AD12" s="35"/>
      <c r="AE12" s="35"/>
      <c r="AF12" s="35"/>
      <c r="AG12" s="35"/>
      <c r="AH12" s="35"/>
      <c r="AI12" s="36"/>
    </row>
    <row r="13" spans="1:35" s="4" customFormat="1" ht="15.75" thickBot="1" x14ac:dyDescent="0.3">
      <c r="B13" s="95" t="str">
        <f>VLOOKUP("&lt;T4SpaltenTitel_0&gt;",Uebersetzungen!$B$3:$E$358,Uebersetzungen!$B$2+1,FALSE)</f>
        <v>Bewohnte Wohnungen (*)</v>
      </c>
      <c r="C13" s="96"/>
      <c r="D13" s="96"/>
      <c r="E13" s="96"/>
      <c r="F13" s="96"/>
      <c r="G13" s="96"/>
      <c r="H13" s="96"/>
      <c r="I13" s="96"/>
      <c r="J13" s="96"/>
      <c r="K13" s="96"/>
      <c r="L13" s="96"/>
      <c r="M13" s="96"/>
      <c r="N13" s="96"/>
      <c r="O13" s="96"/>
      <c r="P13" s="96"/>
      <c r="Q13" s="96"/>
      <c r="R13" s="96"/>
      <c r="S13" s="96"/>
      <c r="T13" s="68"/>
      <c r="U13" s="68"/>
      <c r="V13" s="68"/>
      <c r="W13" s="68"/>
      <c r="X13" s="68"/>
      <c r="Y13" s="68"/>
      <c r="Z13" s="68"/>
      <c r="AA13" s="68"/>
      <c r="AB13" s="68"/>
      <c r="AC13" s="68"/>
      <c r="AD13" s="68"/>
      <c r="AE13" s="68"/>
      <c r="AF13" s="68"/>
      <c r="AG13" s="68"/>
      <c r="AH13" s="68"/>
      <c r="AI13" s="85"/>
    </row>
    <row r="14" spans="1:35" s="39" customFormat="1" ht="18" customHeight="1" x14ac:dyDescent="0.2">
      <c r="A14" s="38"/>
      <c r="B14" s="58" t="str">
        <f>VLOOKUP("&lt;SpaltenTitel_1&gt;",Uebersetzungen!$B$3:$E$58,Uebersetzungen!$B$2+1,FALSE)</f>
        <v>Total</v>
      </c>
      <c r="C14" s="58" t="str">
        <f>VLOOKUP("&lt;SpaltenTitel_2&gt;",Uebersetzungen!$B$3:$E$58,Uebersetzungen!$B$2+1,FALSE)</f>
        <v>Heizsystem</v>
      </c>
      <c r="D14" s="41"/>
      <c r="E14" s="41"/>
      <c r="F14" s="41"/>
      <c r="G14" s="41"/>
      <c r="H14" s="41"/>
      <c r="I14" s="41"/>
      <c r="J14" s="42"/>
      <c r="K14" s="58" t="str">
        <f>VLOOKUP("&lt;SpaltenTitel_3&gt;",Uebersetzungen!$B$3:$E$58,Uebersetzungen!$B$2+1,FALSE)</f>
        <v>Energiequelle der Heizung</v>
      </c>
      <c r="L14" s="41"/>
      <c r="M14" s="41"/>
      <c r="N14" s="41"/>
      <c r="O14" s="41"/>
      <c r="P14" s="41"/>
      <c r="Q14" s="41"/>
      <c r="R14" s="41"/>
      <c r="S14" s="42"/>
      <c r="T14" s="58" t="str">
        <f>VLOOKUP("&lt;SpaltenTitel_4&gt;",Uebersetzungen!$B$3:$E$58,Uebersetzungen!$B$2+1,FALSE)</f>
        <v>Heizsystem Warmwasser</v>
      </c>
      <c r="U14" s="41"/>
      <c r="V14" s="41"/>
      <c r="W14" s="41"/>
      <c r="X14" s="41"/>
      <c r="Y14" s="41"/>
      <c r="Z14" s="42"/>
      <c r="AA14" s="58" t="str">
        <f>VLOOKUP("&lt;SpaltenTitel_5&gt;",Uebersetzungen!$B$3:$E$58,Uebersetzungen!$B$2+1,FALSE)</f>
        <v>Energiequelle Warmwasser</v>
      </c>
      <c r="AB14" s="41"/>
      <c r="AC14" s="41"/>
      <c r="AD14" s="41"/>
      <c r="AE14" s="41"/>
      <c r="AF14" s="41"/>
      <c r="AG14" s="41"/>
      <c r="AH14" s="41"/>
      <c r="AI14" s="69"/>
    </row>
    <row r="15" spans="1:35" s="39" customFormat="1" ht="54.75" customHeight="1" x14ac:dyDescent="0.2">
      <c r="A15" s="40"/>
      <c r="B15" s="66"/>
      <c r="C15" s="81" t="str">
        <f>VLOOKUP("&lt;SpaltenTitel_2.1&gt;",Uebersetzungen!$B$3:$E$58,Uebersetzungen!$B$2+1,FALSE)</f>
        <v>Wärmepumpe</v>
      </c>
      <c r="D15" s="82" t="str">
        <f>VLOOKUP("&lt;SpaltenTitel_2.2&gt;",Uebersetzungen!$B$3:$E$58,Uebersetzungen!$B$2+1,FALSE)</f>
        <v>Thermische Solaranlage</v>
      </c>
      <c r="E15" s="82" t="str">
        <f>VLOOKUP("&lt;SpaltenTitel_2.3&gt;",Uebersetzungen!$B$3:$E$377,Uebersetzungen!$B$2+1,FALSE)</f>
        <v>Heizkessel</v>
      </c>
      <c r="F15" s="82" t="str">
        <f>VLOOKUP("&lt;SpaltenTitel_2.4&gt;",Uebersetzungen!$B$3:$E$377,Uebersetzungen!$B$2+1,FALSE)</f>
        <v>Ofen</v>
      </c>
      <c r="G15" s="82" t="str">
        <f>VLOOKUP("&lt;SpaltenTitel_2.5&gt;",Uebersetzungen!$B$3:$E$377,Uebersetzungen!$B$2+1,FALSE)</f>
        <v>Elektroheizung</v>
      </c>
      <c r="H15" s="83" t="str">
        <f>VLOOKUP("&lt;SpaltenTitel_2.6&gt;",Uebersetzungen!$B$3:$E$377,Uebersetzungen!$B$2+1,FALSE)</f>
        <v>Wärmetauscher</v>
      </c>
      <c r="I15" s="82" t="str">
        <f>VLOOKUP("&lt;SpaltenTitel_2.7&gt;",Uebersetzungen!$B$3:$E$377,Uebersetzungen!$B$2+1,FALSE)</f>
        <v>Anderes Heizsystem</v>
      </c>
      <c r="J15" s="84" t="str">
        <f>VLOOKUP("&lt;SpaltenTitel_2.8&gt;",Uebersetzungen!$B$3:$E$377,Uebersetzungen!$B$2+1,FALSE)</f>
        <v>Kein Heizsystem</v>
      </c>
      <c r="K15" s="81" t="str">
        <f>VLOOKUP("&lt;SpaltenTitel_4.1&gt;",Uebersetzungen!$B$3:$E$58,Uebersetzungen!$B$2+1,FALSE)</f>
        <v>Energiequelle für die Wärmepumpe (1)</v>
      </c>
      <c r="L15" s="82" t="str">
        <f>VLOOKUP("&lt;SpaltenTitel_4.2&gt;",Uebersetzungen!$B$3:$E$58,Uebersetzungen!$B$2+1,FALSE)</f>
        <v>Gas</v>
      </c>
      <c r="M15" s="82" t="str">
        <f>VLOOKUP("&lt;SpaltenTitel_4.3&gt;",Uebersetzungen!$B$3:$E$377,Uebersetzungen!$B$2+1,FALSE)</f>
        <v>Heizöl</v>
      </c>
      <c r="N15" s="82" t="str">
        <f>VLOOKUP("&lt;SpaltenTitel_4.4&gt;",Uebersetzungen!$B$3:$E$377,Uebersetzungen!$B$2+1,FALSE)</f>
        <v>Holz</v>
      </c>
      <c r="O15" s="82" t="str">
        <f>VLOOKUP("&lt;SpaltenTitel_4.5&gt;",Uebersetzungen!$B$3:$E$377,Uebersetzungen!$B$2+1,FALSE)</f>
        <v>Elektrizität</v>
      </c>
      <c r="P15" s="83" t="str">
        <f>VLOOKUP("&lt;SpaltenTitel_4.6&gt;",Uebersetzungen!$B$3:$E$377,Uebersetzungen!$B$2+1,FALSE)</f>
        <v>Solarthermie</v>
      </c>
      <c r="Q15" s="83" t="str">
        <f>VLOOKUP("&lt;SpaltenTitel_4.7&gt;",Uebersetzungen!$B$3:$E$377,Uebersetzungen!$B$2+1,FALSE)</f>
        <v>Fernwärme</v>
      </c>
      <c r="R15" s="83" t="str">
        <f>VLOOKUP("&lt;SpaltenTitel_4.8&gt;",Uebersetzungen!$B$3:$E$377,Uebersetzungen!$B$2+1,FALSE)</f>
        <v>Andere Energiequelle</v>
      </c>
      <c r="S15" s="84" t="str">
        <f>VLOOKUP("&lt;SpaltenTitel_4.9&gt;",Uebersetzungen!$B$3:$E$377,Uebersetzungen!$B$2+1,FALSE)</f>
        <v>Keine Energiequelle</v>
      </c>
      <c r="T15" s="81" t="str">
        <f>VLOOKUP("&lt;SpaltenTitel_3.1&gt;",Uebersetzungen!$B$3:$E$58,Uebersetzungen!$B$2+1,FALSE)</f>
        <v>Wärmepumpe</v>
      </c>
      <c r="U15" s="82" t="str">
        <f>VLOOKUP("&lt;SpaltenTitel_3.2&gt;",Uebersetzungen!$B$3:$E$58,Uebersetzungen!$B$2+1,FALSE)</f>
        <v>Thermische Solaranlage</v>
      </c>
      <c r="V15" s="82" t="str">
        <f>VLOOKUP("&lt;SpaltenTitel_3.3&gt;",Uebersetzungen!$B$3:$E$377,Uebersetzungen!$B$2+1,FALSE)</f>
        <v>Heizkessel</v>
      </c>
      <c r="W15" s="82" t="str">
        <f>VLOOKUP("&lt;SpaltenTitel_3.4&gt;",Uebersetzungen!$B$3:$E$377,Uebersetzungen!$B$2+1,FALSE)</f>
        <v>Boiler</v>
      </c>
      <c r="X15" s="82" t="str">
        <f>VLOOKUP("&lt;SpaltenTitel_3.5&gt;",Uebersetzungen!$B$3:$E$377,Uebersetzungen!$B$2+1,FALSE)</f>
        <v>Wärmetauscher</v>
      </c>
      <c r="Y15" s="83" t="str">
        <f>VLOOKUP("&lt;SpaltenTitel_3.6&gt;",Uebersetzungen!$B$3:$E$377,Uebersetzungen!$B$2+1,FALSE)</f>
        <v>Anderes Heizsystem</v>
      </c>
      <c r="Z15" s="84" t="str">
        <f>VLOOKUP("&lt;SpaltenTitel_3.7&gt;",Uebersetzungen!$B$3:$E$377,Uebersetzungen!$B$2+1,FALSE)</f>
        <v>Kein Heizsystem</v>
      </c>
      <c r="AA15" s="81" t="str">
        <f>VLOOKUP("&lt;SpaltenTitel_4.1&gt;",Uebersetzungen!$B$3:$E$58,Uebersetzungen!$B$2+1,FALSE)</f>
        <v>Energiequelle für die Wärmepumpe (1)</v>
      </c>
      <c r="AB15" s="82" t="str">
        <f>VLOOKUP("&lt;SpaltenTitel_4.2&gt;",Uebersetzungen!$B$3:$E$58,Uebersetzungen!$B$2+1,FALSE)</f>
        <v>Gas</v>
      </c>
      <c r="AC15" s="82" t="str">
        <f>VLOOKUP("&lt;SpaltenTitel_4.3&gt;",Uebersetzungen!$B$3:$E$377,Uebersetzungen!$B$2+1,FALSE)</f>
        <v>Heizöl</v>
      </c>
      <c r="AD15" s="82" t="str">
        <f>VLOOKUP("&lt;SpaltenTitel_4.4&gt;",Uebersetzungen!$B$3:$E$377,Uebersetzungen!$B$2+1,FALSE)</f>
        <v>Holz</v>
      </c>
      <c r="AE15" s="82" t="str">
        <f>VLOOKUP("&lt;SpaltenTitel_4.5&gt;",Uebersetzungen!$B$3:$E$377,Uebersetzungen!$B$2+1,FALSE)</f>
        <v>Elektrizität</v>
      </c>
      <c r="AF15" s="83" t="str">
        <f>VLOOKUP("&lt;SpaltenTitel_4.6&gt;",Uebersetzungen!$B$3:$E$377,Uebersetzungen!$B$2+1,FALSE)</f>
        <v>Solarthermie</v>
      </c>
      <c r="AG15" s="83" t="str">
        <f>VLOOKUP("&lt;SpaltenTitel_4.7&gt;",Uebersetzungen!$B$3:$E$377,Uebersetzungen!$B$2+1,FALSE)</f>
        <v>Fernwärme</v>
      </c>
      <c r="AH15" s="82" t="str">
        <f>VLOOKUP("&lt;SpaltenTitel_4.8&gt;",Uebersetzungen!$B$3:$E$377,Uebersetzungen!$B$2+1,FALSE)</f>
        <v>Andere Energiequelle</v>
      </c>
      <c r="AI15" s="86" t="str">
        <f>VLOOKUP("&lt;SpaltenTitel_4.9&gt;",Uebersetzungen!$B$3:$E$377,Uebersetzungen!$B$2+1,FALSE)</f>
        <v>Keine Energiequelle</v>
      </c>
    </row>
    <row r="16" spans="1:35" x14ac:dyDescent="0.2">
      <c r="A16" s="13"/>
      <c r="B16" s="59"/>
      <c r="C16" s="54"/>
      <c r="D16" s="17"/>
      <c r="E16" s="17"/>
      <c r="F16" s="17"/>
      <c r="G16" s="17"/>
      <c r="H16" s="17"/>
      <c r="I16" s="17"/>
      <c r="J16" s="44"/>
      <c r="K16" s="54"/>
      <c r="L16" s="17"/>
      <c r="M16" s="17"/>
      <c r="N16" s="17"/>
      <c r="O16" s="17"/>
      <c r="P16" s="17"/>
      <c r="Q16" s="17"/>
      <c r="R16" s="17"/>
      <c r="S16" s="44"/>
      <c r="T16" s="54"/>
      <c r="U16" s="17"/>
      <c r="V16" s="17"/>
      <c r="W16" s="17"/>
      <c r="X16" s="17"/>
      <c r="Y16" s="17"/>
      <c r="Z16" s="44"/>
      <c r="AA16" s="54"/>
      <c r="AB16" s="17"/>
      <c r="AC16" s="17"/>
      <c r="AD16" s="17"/>
      <c r="AE16" s="17"/>
      <c r="AF16" s="17"/>
      <c r="AG16" s="17"/>
      <c r="AH16" s="17"/>
      <c r="AI16" s="70"/>
    </row>
    <row r="17" spans="1:35" x14ac:dyDescent="0.2">
      <c r="A17" s="57" t="str">
        <f>VLOOKUP("&lt;Zeilentitel_1&gt;",Uebersetzungen!$B$3:$E$140,Uebersetzungen!$B$2+1,FALSE)</f>
        <v>GRAUBÜNDEN</v>
      </c>
      <c r="B17" s="46">
        <v>99362</v>
      </c>
      <c r="C17" s="46">
        <v>22938</v>
      </c>
      <c r="D17" s="8">
        <v>405</v>
      </c>
      <c r="E17" s="8">
        <v>60016</v>
      </c>
      <c r="F17" s="8">
        <v>5763</v>
      </c>
      <c r="G17" s="8">
        <v>6770</v>
      </c>
      <c r="H17" s="8">
        <v>3336</v>
      </c>
      <c r="I17" s="8">
        <v>108</v>
      </c>
      <c r="J17" s="45">
        <v>26</v>
      </c>
      <c r="K17" s="46">
        <v>22938</v>
      </c>
      <c r="L17" s="8">
        <v>11879</v>
      </c>
      <c r="M17" s="8">
        <v>43446</v>
      </c>
      <c r="N17" s="8">
        <v>10375</v>
      </c>
      <c r="O17" s="8">
        <v>6783</v>
      </c>
      <c r="P17" s="8">
        <v>406</v>
      </c>
      <c r="Q17" s="8">
        <v>3304</v>
      </c>
      <c r="R17" s="8">
        <v>205</v>
      </c>
      <c r="S17" s="45">
        <v>26</v>
      </c>
      <c r="T17" s="46">
        <v>18449</v>
      </c>
      <c r="U17" s="8">
        <v>2525</v>
      </c>
      <c r="V17" s="8">
        <v>51099</v>
      </c>
      <c r="W17" s="8">
        <v>24073</v>
      </c>
      <c r="X17" s="8">
        <v>2582</v>
      </c>
      <c r="Y17" s="8">
        <v>542</v>
      </c>
      <c r="Z17" s="45">
        <v>92</v>
      </c>
      <c r="AA17" s="46">
        <v>18449</v>
      </c>
      <c r="AB17" s="8">
        <v>9719</v>
      </c>
      <c r="AC17" s="8">
        <v>38284</v>
      </c>
      <c r="AD17" s="8">
        <v>3107</v>
      </c>
      <c r="AE17" s="8">
        <v>24077</v>
      </c>
      <c r="AF17" s="8">
        <v>2527</v>
      </c>
      <c r="AG17" s="8">
        <v>2586</v>
      </c>
      <c r="AH17" s="8">
        <v>521</v>
      </c>
      <c r="AI17" s="71">
        <v>92</v>
      </c>
    </row>
    <row r="18" spans="1:35" x14ac:dyDescent="0.2">
      <c r="A18" s="6" t="str">
        <f>VLOOKUP("&lt;Zeilentitel_2&gt;",Uebersetzungen!$B$3:$E$140,Uebersetzungen!$B$2+1,FALSE)</f>
        <v>Region Albula</v>
      </c>
      <c r="B18" s="48">
        <v>4178</v>
      </c>
      <c r="C18" s="48">
        <v>966</v>
      </c>
      <c r="D18" s="9">
        <v>30</v>
      </c>
      <c r="E18" s="9">
        <v>2175</v>
      </c>
      <c r="F18" s="9">
        <v>297</v>
      </c>
      <c r="G18" s="9">
        <v>638</v>
      </c>
      <c r="H18" s="9">
        <v>63</v>
      </c>
      <c r="I18" s="9">
        <v>8</v>
      </c>
      <c r="J18" s="47">
        <v>1</v>
      </c>
      <c r="K18" s="48">
        <v>966</v>
      </c>
      <c r="L18" s="9">
        <v>44</v>
      </c>
      <c r="M18" s="9">
        <v>1832</v>
      </c>
      <c r="N18" s="9">
        <v>591</v>
      </c>
      <c r="O18" s="9">
        <v>639</v>
      </c>
      <c r="P18" s="9">
        <v>30</v>
      </c>
      <c r="Q18" s="9">
        <v>59</v>
      </c>
      <c r="R18" s="9">
        <v>16</v>
      </c>
      <c r="S18" s="47">
        <v>1</v>
      </c>
      <c r="T18" s="48">
        <v>763</v>
      </c>
      <c r="U18" s="9">
        <v>97</v>
      </c>
      <c r="V18" s="9">
        <v>1784</v>
      </c>
      <c r="W18" s="9">
        <v>1472</v>
      </c>
      <c r="X18" s="9">
        <v>26</v>
      </c>
      <c r="Y18" s="9">
        <v>36</v>
      </c>
      <c r="Z18" s="47">
        <v>0</v>
      </c>
      <c r="AA18" s="48">
        <v>763</v>
      </c>
      <c r="AB18" s="9">
        <v>45</v>
      </c>
      <c r="AC18" s="9">
        <v>1557</v>
      </c>
      <c r="AD18" s="9">
        <v>183</v>
      </c>
      <c r="AE18" s="9">
        <v>1472</v>
      </c>
      <c r="AF18" s="9">
        <v>98</v>
      </c>
      <c r="AG18" s="9">
        <v>25</v>
      </c>
      <c r="AH18" s="9">
        <v>35</v>
      </c>
      <c r="AI18" s="72">
        <v>0</v>
      </c>
    </row>
    <row r="19" spans="1:35" x14ac:dyDescent="0.2">
      <c r="A19" s="7" t="s">
        <v>1</v>
      </c>
      <c r="B19" s="54">
        <v>1454</v>
      </c>
      <c r="C19" s="54">
        <v>367</v>
      </c>
      <c r="D19" s="17">
        <v>6</v>
      </c>
      <c r="E19" s="17">
        <v>818</v>
      </c>
      <c r="F19" s="17">
        <v>29</v>
      </c>
      <c r="G19" s="17">
        <v>221</v>
      </c>
      <c r="H19" s="17">
        <v>12</v>
      </c>
      <c r="I19" s="17">
        <v>1</v>
      </c>
      <c r="J19" s="43">
        <v>0</v>
      </c>
      <c r="K19" s="54">
        <v>367</v>
      </c>
      <c r="L19" s="17">
        <v>43</v>
      </c>
      <c r="M19" s="17">
        <v>720</v>
      </c>
      <c r="N19" s="17">
        <v>82</v>
      </c>
      <c r="O19" s="17">
        <v>221</v>
      </c>
      <c r="P19" s="17">
        <v>6</v>
      </c>
      <c r="Q19" s="17">
        <v>7</v>
      </c>
      <c r="R19" s="17">
        <v>8</v>
      </c>
      <c r="S19" s="43">
        <v>0</v>
      </c>
      <c r="T19" s="54">
        <v>312</v>
      </c>
      <c r="U19" s="17">
        <v>19</v>
      </c>
      <c r="V19" s="17">
        <v>727</v>
      </c>
      <c r="W19" s="17">
        <v>362</v>
      </c>
      <c r="X19" s="17">
        <v>6</v>
      </c>
      <c r="Y19" s="17">
        <v>28</v>
      </c>
      <c r="Z19" s="43">
        <v>0</v>
      </c>
      <c r="AA19" s="54">
        <v>312</v>
      </c>
      <c r="AB19" s="17">
        <v>42</v>
      </c>
      <c r="AC19" s="17">
        <v>653</v>
      </c>
      <c r="AD19" s="17">
        <v>32</v>
      </c>
      <c r="AE19" s="17">
        <v>362</v>
      </c>
      <c r="AF19" s="17">
        <v>19</v>
      </c>
      <c r="AG19" s="17">
        <v>6</v>
      </c>
      <c r="AH19" s="17">
        <v>28</v>
      </c>
      <c r="AI19" s="73">
        <v>0</v>
      </c>
    </row>
    <row r="20" spans="1:35" x14ac:dyDescent="0.2">
      <c r="A20" s="7" t="s">
        <v>2</v>
      </c>
      <c r="B20" s="54">
        <v>278</v>
      </c>
      <c r="C20" s="54">
        <v>112</v>
      </c>
      <c r="D20" s="17">
        <v>0</v>
      </c>
      <c r="E20" s="17">
        <v>116</v>
      </c>
      <c r="F20" s="17">
        <v>9</v>
      </c>
      <c r="G20" s="17">
        <v>41</v>
      </c>
      <c r="H20" s="17">
        <v>0</v>
      </c>
      <c r="I20" s="17">
        <v>0</v>
      </c>
      <c r="J20" s="43">
        <v>0</v>
      </c>
      <c r="K20" s="54">
        <v>112</v>
      </c>
      <c r="L20" s="17">
        <v>0</v>
      </c>
      <c r="M20" s="17">
        <v>108</v>
      </c>
      <c r="N20" s="17">
        <v>17</v>
      </c>
      <c r="O20" s="17">
        <v>41</v>
      </c>
      <c r="P20" s="17">
        <v>0</v>
      </c>
      <c r="Q20" s="17">
        <v>0</v>
      </c>
      <c r="R20" s="17">
        <v>0</v>
      </c>
      <c r="S20" s="43">
        <v>0</v>
      </c>
      <c r="T20" s="54">
        <v>93</v>
      </c>
      <c r="U20" s="17">
        <v>12</v>
      </c>
      <c r="V20" s="17">
        <v>98</v>
      </c>
      <c r="W20" s="17">
        <v>74</v>
      </c>
      <c r="X20" s="17">
        <v>0</v>
      </c>
      <c r="Y20" s="17">
        <v>1</v>
      </c>
      <c r="Z20" s="43">
        <v>0</v>
      </c>
      <c r="AA20" s="54">
        <v>93</v>
      </c>
      <c r="AB20" s="17">
        <v>1</v>
      </c>
      <c r="AC20" s="17">
        <v>93</v>
      </c>
      <c r="AD20" s="17">
        <v>5</v>
      </c>
      <c r="AE20" s="17">
        <v>74</v>
      </c>
      <c r="AF20" s="17">
        <v>12</v>
      </c>
      <c r="AG20" s="17">
        <v>0</v>
      </c>
      <c r="AH20" s="17">
        <v>0</v>
      </c>
      <c r="AI20" s="73">
        <v>0</v>
      </c>
    </row>
    <row r="21" spans="1:35" x14ac:dyDescent="0.2">
      <c r="A21" s="7" t="s">
        <v>95</v>
      </c>
      <c r="B21" s="54">
        <v>109</v>
      </c>
      <c r="C21" s="54">
        <v>24</v>
      </c>
      <c r="D21" s="17">
        <v>1</v>
      </c>
      <c r="E21" s="17">
        <v>49</v>
      </c>
      <c r="F21" s="17">
        <v>4</v>
      </c>
      <c r="G21" s="17">
        <v>31</v>
      </c>
      <c r="H21" s="17">
        <v>0</v>
      </c>
      <c r="I21" s="17">
        <v>0</v>
      </c>
      <c r="J21" s="43">
        <v>0</v>
      </c>
      <c r="K21" s="54">
        <v>24</v>
      </c>
      <c r="L21" s="17">
        <v>0</v>
      </c>
      <c r="M21" s="17">
        <v>41</v>
      </c>
      <c r="N21" s="17">
        <v>12</v>
      </c>
      <c r="O21" s="17">
        <v>31</v>
      </c>
      <c r="P21" s="17">
        <v>1</v>
      </c>
      <c r="Q21" s="17">
        <v>0</v>
      </c>
      <c r="R21" s="17">
        <v>0</v>
      </c>
      <c r="S21" s="43">
        <v>0</v>
      </c>
      <c r="T21" s="54">
        <v>14</v>
      </c>
      <c r="U21" s="17">
        <v>2</v>
      </c>
      <c r="V21" s="17">
        <v>31</v>
      </c>
      <c r="W21" s="17">
        <v>62</v>
      </c>
      <c r="X21" s="17">
        <v>0</v>
      </c>
      <c r="Y21" s="17">
        <v>0</v>
      </c>
      <c r="Z21" s="43">
        <v>0</v>
      </c>
      <c r="AA21" s="54">
        <v>14</v>
      </c>
      <c r="AB21" s="17">
        <v>0</v>
      </c>
      <c r="AC21" s="17">
        <v>26</v>
      </c>
      <c r="AD21" s="17">
        <v>5</v>
      </c>
      <c r="AE21" s="17">
        <v>62</v>
      </c>
      <c r="AF21" s="17">
        <v>2</v>
      </c>
      <c r="AG21" s="17">
        <v>0</v>
      </c>
      <c r="AH21" s="17">
        <v>0</v>
      </c>
      <c r="AI21" s="73">
        <v>0</v>
      </c>
    </row>
    <row r="22" spans="1:35" x14ac:dyDescent="0.2">
      <c r="A22" s="7" t="s">
        <v>3</v>
      </c>
      <c r="B22" s="54">
        <v>638</v>
      </c>
      <c r="C22" s="54">
        <v>115</v>
      </c>
      <c r="D22" s="17">
        <v>4</v>
      </c>
      <c r="E22" s="17">
        <v>293</v>
      </c>
      <c r="F22" s="17">
        <v>78</v>
      </c>
      <c r="G22" s="17">
        <v>145</v>
      </c>
      <c r="H22" s="17">
        <v>0</v>
      </c>
      <c r="I22" s="17">
        <v>3</v>
      </c>
      <c r="J22" s="43">
        <v>0</v>
      </c>
      <c r="K22" s="54">
        <v>115</v>
      </c>
      <c r="L22" s="17">
        <v>1</v>
      </c>
      <c r="M22" s="17">
        <v>217</v>
      </c>
      <c r="N22" s="17">
        <v>151</v>
      </c>
      <c r="O22" s="17">
        <v>146</v>
      </c>
      <c r="P22" s="17">
        <v>4</v>
      </c>
      <c r="Q22" s="17">
        <v>0</v>
      </c>
      <c r="R22" s="17">
        <v>4</v>
      </c>
      <c r="S22" s="43">
        <v>0</v>
      </c>
      <c r="T22" s="54">
        <v>78</v>
      </c>
      <c r="U22" s="17">
        <v>19</v>
      </c>
      <c r="V22" s="17">
        <v>173</v>
      </c>
      <c r="W22" s="17">
        <v>368</v>
      </c>
      <c r="X22" s="17">
        <v>0</v>
      </c>
      <c r="Y22" s="17">
        <v>0</v>
      </c>
      <c r="Z22" s="43">
        <v>0</v>
      </c>
      <c r="AA22" s="54">
        <v>78</v>
      </c>
      <c r="AB22" s="17">
        <v>1</v>
      </c>
      <c r="AC22" s="17">
        <v>129</v>
      </c>
      <c r="AD22" s="17">
        <v>43</v>
      </c>
      <c r="AE22" s="17">
        <v>368</v>
      </c>
      <c r="AF22" s="17">
        <v>19</v>
      </c>
      <c r="AG22" s="17">
        <v>0</v>
      </c>
      <c r="AH22" s="17">
        <v>0</v>
      </c>
      <c r="AI22" s="73">
        <v>0</v>
      </c>
    </row>
    <row r="23" spans="1:35" x14ac:dyDescent="0.2">
      <c r="A23" s="7" t="s">
        <v>89</v>
      </c>
      <c r="B23" s="54">
        <v>1255</v>
      </c>
      <c r="C23" s="54">
        <v>292</v>
      </c>
      <c r="D23" s="17">
        <v>13</v>
      </c>
      <c r="E23" s="17">
        <v>649</v>
      </c>
      <c r="F23" s="17">
        <v>132</v>
      </c>
      <c r="G23" s="17">
        <v>163</v>
      </c>
      <c r="H23" s="17">
        <v>2</v>
      </c>
      <c r="I23" s="17">
        <v>3</v>
      </c>
      <c r="J23" s="43">
        <v>1</v>
      </c>
      <c r="K23" s="54">
        <v>292</v>
      </c>
      <c r="L23" s="17">
        <v>0</v>
      </c>
      <c r="M23" s="17">
        <v>529</v>
      </c>
      <c r="N23" s="17">
        <v>251</v>
      </c>
      <c r="O23" s="17">
        <v>163</v>
      </c>
      <c r="P23" s="17">
        <v>13</v>
      </c>
      <c r="Q23" s="17">
        <v>2</v>
      </c>
      <c r="R23" s="17">
        <v>4</v>
      </c>
      <c r="S23" s="43">
        <v>1</v>
      </c>
      <c r="T23" s="54">
        <v>233</v>
      </c>
      <c r="U23" s="17">
        <v>28</v>
      </c>
      <c r="V23" s="17">
        <v>528</v>
      </c>
      <c r="W23" s="17">
        <v>461</v>
      </c>
      <c r="X23" s="17">
        <v>1</v>
      </c>
      <c r="Y23" s="17">
        <v>4</v>
      </c>
      <c r="Z23" s="43">
        <v>0</v>
      </c>
      <c r="AA23" s="54">
        <v>233</v>
      </c>
      <c r="AB23" s="17">
        <v>1</v>
      </c>
      <c r="AC23" s="17">
        <v>456</v>
      </c>
      <c r="AD23" s="17">
        <v>71</v>
      </c>
      <c r="AE23" s="17">
        <v>461</v>
      </c>
      <c r="AF23" s="17">
        <v>29</v>
      </c>
      <c r="AG23" s="17">
        <v>0</v>
      </c>
      <c r="AH23" s="17">
        <v>4</v>
      </c>
      <c r="AI23" s="73">
        <v>0</v>
      </c>
    </row>
    <row r="24" spans="1:35" x14ac:dyDescent="0.2">
      <c r="A24" s="7" t="s">
        <v>92</v>
      </c>
      <c r="B24" s="54">
        <v>444</v>
      </c>
      <c r="C24" s="54">
        <v>56</v>
      </c>
      <c r="D24" s="17">
        <v>6</v>
      </c>
      <c r="E24" s="17">
        <v>250</v>
      </c>
      <c r="F24" s="17">
        <v>45</v>
      </c>
      <c r="G24" s="17">
        <v>37</v>
      </c>
      <c r="H24" s="17">
        <v>49</v>
      </c>
      <c r="I24" s="17">
        <v>1</v>
      </c>
      <c r="J24" s="43">
        <v>0</v>
      </c>
      <c r="K24" s="54">
        <v>56</v>
      </c>
      <c r="L24" s="17">
        <v>0</v>
      </c>
      <c r="M24" s="17">
        <v>217</v>
      </c>
      <c r="N24" s="17">
        <v>78</v>
      </c>
      <c r="O24" s="17">
        <v>37</v>
      </c>
      <c r="P24" s="17">
        <v>6</v>
      </c>
      <c r="Q24" s="17">
        <v>50</v>
      </c>
      <c r="R24" s="17">
        <v>0</v>
      </c>
      <c r="S24" s="43">
        <v>0</v>
      </c>
      <c r="T24" s="54">
        <v>33</v>
      </c>
      <c r="U24" s="17">
        <v>17</v>
      </c>
      <c r="V24" s="17">
        <v>227</v>
      </c>
      <c r="W24" s="17">
        <v>145</v>
      </c>
      <c r="X24" s="17">
        <v>19</v>
      </c>
      <c r="Y24" s="17">
        <v>3</v>
      </c>
      <c r="Z24" s="43">
        <v>0</v>
      </c>
      <c r="AA24" s="54">
        <v>33</v>
      </c>
      <c r="AB24" s="17">
        <v>0</v>
      </c>
      <c r="AC24" s="17">
        <v>200</v>
      </c>
      <c r="AD24" s="17">
        <v>27</v>
      </c>
      <c r="AE24" s="17">
        <v>145</v>
      </c>
      <c r="AF24" s="17">
        <v>17</v>
      </c>
      <c r="AG24" s="17">
        <v>19</v>
      </c>
      <c r="AH24" s="17">
        <v>3</v>
      </c>
      <c r="AI24" s="73">
        <v>0</v>
      </c>
    </row>
    <row r="25" spans="1:35" x14ac:dyDescent="0.2">
      <c r="A25" s="6" t="str">
        <f>VLOOKUP("&lt;Zeilentitel_3&gt;",Uebersetzungen!$B$3:$E$140,Uebersetzungen!$B$2+1,FALSE)</f>
        <v>Region Bernina</v>
      </c>
      <c r="B25" s="48">
        <v>2004</v>
      </c>
      <c r="C25" s="48">
        <v>371</v>
      </c>
      <c r="D25" s="9">
        <v>23</v>
      </c>
      <c r="E25" s="9">
        <v>928</v>
      </c>
      <c r="F25" s="9">
        <v>240</v>
      </c>
      <c r="G25" s="9">
        <v>423</v>
      </c>
      <c r="H25" s="9">
        <v>10</v>
      </c>
      <c r="I25" s="9">
        <v>8</v>
      </c>
      <c r="J25" s="47">
        <v>1</v>
      </c>
      <c r="K25" s="48">
        <v>371</v>
      </c>
      <c r="L25" s="9">
        <v>1</v>
      </c>
      <c r="M25" s="9">
        <v>591</v>
      </c>
      <c r="N25" s="9">
        <v>575</v>
      </c>
      <c r="O25" s="9">
        <v>429</v>
      </c>
      <c r="P25" s="9">
        <v>23</v>
      </c>
      <c r="Q25" s="9">
        <v>10</v>
      </c>
      <c r="R25" s="9">
        <v>3</v>
      </c>
      <c r="S25" s="47">
        <v>1</v>
      </c>
      <c r="T25" s="48">
        <v>249</v>
      </c>
      <c r="U25" s="9">
        <v>51</v>
      </c>
      <c r="V25" s="9">
        <v>676</v>
      </c>
      <c r="W25" s="9">
        <v>1015</v>
      </c>
      <c r="X25" s="9">
        <v>2</v>
      </c>
      <c r="Y25" s="9">
        <v>8</v>
      </c>
      <c r="Z25" s="47">
        <v>3</v>
      </c>
      <c r="AA25" s="48">
        <v>249</v>
      </c>
      <c r="AB25" s="9">
        <v>1</v>
      </c>
      <c r="AC25" s="9">
        <v>508</v>
      </c>
      <c r="AD25" s="9">
        <v>169</v>
      </c>
      <c r="AE25" s="9">
        <v>1015</v>
      </c>
      <c r="AF25" s="9">
        <v>51</v>
      </c>
      <c r="AG25" s="9">
        <v>2</v>
      </c>
      <c r="AH25" s="9">
        <v>6</v>
      </c>
      <c r="AI25" s="72">
        <v>3</v>
      </c>
    </row>
    <row r="26" spans="1:35" x14ac:dyDescent="0.2">
      <c r="A26" s="7" t="s">
        <v>4</v>
      </c>
      <c r="B26" s="54">
        <v>469</v>
      </c>
      <c r="C26" s="54">
        <v>49</v>
      </c>
      <c r="D26" s="17">
        <v>1</v>
      </c>
      <c r="E26" s="17">
        <v>198</v>
      </c>
      <c r="F26" s="17">
        <v>63</v>
      </c>
      <c r="G26" s="17">
        <v>154</v>
      </c>
      <c r="H26" s="17">
        <v>0</v>
      </c>
      <c r="I26" s="17">
        <v>3</v>
      </c>
      <c r="J26" s="43">
        <v>1</v>
      </c>
      <c r="K26" s="54">
        <v>49</v>
      </c>
      <c r="L26" s="17">
        <v>0</v>
      </c>
      <c r="M26" s="17">
        <v>127</v>
      </c>
      <c r="N26" s="17">
        <v>133</v>
      </c>
      <c r="O26" s="17">
        <v>157</v>
      </c>
      <c r="P26" s="17">
        <v>1</v>
      </c>
      <c r="Q26" s="17">
        <v>0</v>
      </c>
      <c r="R26" s="17">
        <v>1</v>
      </c>
      <c r="S26" s="43">
        <v>1</v>
      </c>
      <c r="T26" s="54">
        <v>41</v>
      </c>
      <c r="U26" s="17">
        <v>6</v>
      </c>
      <c r="V26" s="17">
        <v>121</v>
      </c>
      <c r="W26" s="17">
        <v>298</v>
      </c>
      <c r="X26" s="17">
        <v>0</v>
      </c>
      <c r="Y26" s="17">
        <v>2</v>
      </c>
      <c r="Z26" s="43">
        <v>1</v>
      </c>
      <c r="AA26" s="54">
        <v>41</v>
      </c>
      <c r="AB26" s="17">
        <v>0</v>
      </c>
      <c r="AC26" s="17">
        <v>100</v>
      </c>
      <c r="AD26" s="17">
        <v>21</v>
      </c>
      <c r="AE26" s="17">
        <v>298</v>
      </c>
      <c r="AF26" s="17">
        <v>6</v>
      </c>
      <c r="AG26" s="17">
        <v>0</v>
      </c>
      <c r="AH26" s="17">
        <v>2</v>
      </c>
      <c r="AI26" s="73">
        <v>1</v>
      </c>
    </row>
    <row r="27" spans="1:35" x14ac:dyDescent="0.2">
      <c r="A27" s="7" t="s">
        <v>5</v>
      </c>
      <c r="B27" s="54">
        <v>1535</v>
      </c>
      <c r="C27" s="54">
        <v>322</v>
      </c>
      <c r="D27" s="17">
        <v>22</v>
      </c>
      <c r="E27" s="17">
        <v>730</v>
      </c>
      <c r="F27" s="17">
        <v>177</v>
      </c>
      <c r="G27" s="17">
        <v>269</v>
      </c>
      <c r="H27" s="17">
        <v>10</v>
      </c>
      <c r="I27" s="17">
        <v>5</v>
      </c>
      <c r="J27" s="43">
        <v>0</v>
      </c>
      <c r="K27" s="54">
        <v>322</v>
      </c>
      <c r="L27" s="17">
        <v>1</v>
      </c>
      <c r="M27" s="17">
        <v>464</v>
      </c>
      <c r="N27" s="17">
        <v>442</v>
      </c>
      <c r="O27" s="17">
        <v>272</v>
      </c>
      <c r="P27" s="17">
        <v>22</v>
      </c>
      <c r="Q27" s="17">
        <v>10</v>
      </c>
      <c r="R27" s="17">
        <v>2</v>
      </c>
      <c r="S27" s="43">
        <v>0</v>
      </c>
      <c r="T27" s="54">
        <v>208</v>
      </c>
      <c r="U27" s="17">
        <v>45</v>
      </c>
      <c r="V27" s="17">
        <v>555</v>
      </c>
      <c r="W27" s="17">
        <v>717</v>
      </c>
      <c r="X27" s="17">
        <v>2</v>
      </c>
      <c r="Y27" s="17">
        <v>6</v>
      </c>
      <c r="Z27" s="43">
        <v>2</v>
      </c>
      <c r="AA27" s="54">
        <v>208</v>
      </c>
      <c r="AB27" s="17">
        <v>1</v>
      </c>
      <c r="AC27" s="17">
        <v>408</v>
      </c>
      <c r="AD27" s="17">
        <v>148</v>
      </c>
      <c r="AE27" s="17">
        <v>717</v>
      </c>
      <c r="AF27" s="17">
        <v>45</v>
      </c>
      <c r="AG27" s="17">
        <v>2</v>
      </c>
      <c r="AH27" s="17">
        <v>4</v>
      </c>
      <c r="AI27" s="73">
        <v>2</v>
      </c>
    </row>
    <row r="28" spans="1:35" x14ac:dyDescent="0.2">
      <c r="A28" s="6" t="str">
        <f>VLOOKUP("&lt;Zeilentitel_4&gt;",Uebersetzungen!$B$3:$E$140,Uebersetzungen!$B$2+1,FALSE)</f>
        <v>Region Engiadina Bassa/Val Müstair</v>
      </c>
      <c r="B28" s="48">
        <v>4492</v>
      </c>
      <c r="C28" s="48">
        <v>1178</v>
      </c>
      <c r="D28" s="9">
        <v>29</v>
      </c>
      <c r="E28" s="9">
        <v>1873</v>
      </c>
      <c r="F28" s="9">
        <v>543</v>
      </c>
      <c r="G28" s="9">
        <v>792</v>
      </c>
      <c r="H28" s="9">
        <v>69</v>
      </c>
      <c r="I28" s="9">
        <v>6</v>
      </c>
      <c r="J28" s="47">
        <v>2</v>
      </c>
      <c r="K28" s="48">
        <v>1178</v>
      </c>
      <c r="L28" s="9">
        <v>4</v>
      </c>
      <c r="M28" s="9">
        <v>1600</v>
      </c>
      <c r="N28" s="9">
        <v>808</v>
      </c>
      <c r="O28" s="9">
        <v>792</v>
      </c>
      <c r="P28" s="9">
        <v>29</v>
      </c>
      <c r="Q28" s="9">
        <v>72</v>
      </c>
      <c r="R28" s="9">
        <v>7</v>
      </c>
      <c r="S28" s="47">
        <v>2</v>
      </c>
      <c r="T28" s="48">
        <v>1024</v>
      </c>
      <c r="U28" s="9">
        <v>93</v>
      </c>
      <c r="V28" s="9">
        <v>1616</v>
      </c>
      <c r="W28" s="9">
        <v>1696</v>
      </c>
      <c r="X28" s="9">
        <v>37</v>
      </c>
      <c r="Y28" s="9">
        <v>23</v>
      </c>
      <c r="Z28" s="47">
        <v>3</v>
      </c>
      <c r="AA28" s="48">
        <v>1024</v>
      </c>
      <c r="AB28" s="9">
        <v>7</v>
      </c>
      <c r="AC28" s="9">
        <v>1389</v>
      </c>
      <c r="AD28" s="9">
        <v>219</v>
      </c>
      <c r="AE28" s="9">
        <v>1696</v>
      </c>
      <c r="AF28" s="9">
        <v>93</v>
      </c>
      <c r="AG28" s="9">
        <v>41</v>
      </c>
      <c r="AH28" s="9">
        <v>20</v>
      </c>
      <c r="AI28" s="72">
        <v>3</v>
      </c>
    </row>
    <row r="29" spans="1:35" x14ac:dyDescent="0.2">
      <c r="A29" s="7" t="s">
        <v>38</v>
      </c>
      <c r="B29" s="54">
        <v>760</v>
      </c>
      <c r="C29" s="54">
        <v>110</v>
      </c>
      <c r="D29" s="17">
        <v>3</v>
      </c>
      <c r="E29" s="17">
        <v>355</v>
      </c>
      <c r="F29" s="17">
        <v>99</v>
      </c>
      <c r="G29" s="17">
        <v>142</v>
      </c>
      <c r="H29" s="17">
        <v>51</v>
      </c>
      <c r="I29" s="17">
        <v>0</v>
      </c>
      <c r="J29" s="43">
        <v>0</v>
      </c>
      <c r="K29" s="54">
        <v>110</v>
      </c>
      <c r="L29" s="17">
        <v>1</v>
      </c>
      <c r="M29" s="17">
        <v>293</v>
      </c>
      <c r="N29" s="17">
        <v>160</v>
      </c>
      <c r="O29" s="17">
        <v>142</v>
      </c>
      <c r="P29" s="17">
        <v>3</v>
      </c>
      <c r="Q29" s="17">
        <v>50</v>
      </c>
      <c r="R29" s="17">
        <v>1</v>
      </c>
      <c r="S29" s="43">
        <v>0</v>
      </c>
      <c r="T29" s="54">
        <v>85</v>
      </c>
      <c r="U29" s="17">
        <v>5</v>
      </c>
      <c r="V29" s="17">
        <v>312</v>
      </c>
      <c r="W29" s="17">
        <v>333</v>
      </c>
      <c r="X29" s="17">
        <v>23</v>
      </c>
      <c r="Y29" s="17">
        <v>1</v>
      </c>
      <c r="Z29" s="43">
        <v>1</v>
      </c>
      <c r="AA29" s="54">
        <v>85</v>
      </c>
      <c r="AB29" s="17">
        <v>2</v>
      </c>
      <c r="AC29" s="17">
        <v>263</v>
      </c>
      <c r="AD29" s="17">
        <v>47</v>
      </c>
      <c r="AE29" s="17">
        <v>333</v>
      </c>
      <c r="AF29" s="17">
        <v>5</v>
      </c>
      <c r="AG29" s="17">
        <v>23</v>
      </c>
      <c r="AH29" s="17">
        <v>1</v>
      </c>
      <c r="AI29" s="73">
        <v>1</v>
      </c>
    </row>
    <row r="30" spans="1:35" x14ac:dyDescent="0.2">
      <c r="A30" s="7" t="s">
        <v>39</v>
      </c>
      <c r="B30" s="54">
        <v>457</v>
      </c>
      <c r="C30" s="54">
        <v>88</v>
      </c>
      <c r="D30" s="17">
        <v>1</v>
      </c>
      <c r="E30" s="17">
        <v>314</v>
      </c>
      <c r="F30" s="17">
        <v>15</v>
      </c>
      <c r="G30" s="17">
        <v>23</v>
      </c>
      <c r="H30" s="17">
        <v>16</v>
      </c>
      <c r="I30" s="17">
        <v>0</v>
      </c>
      <c r="J30" s="43">
        <v>0</v>
      </c>
      <c r="K30" s="54">
        <v>88</v>
      </c>
      <c r="L30" s="17">
        <v>0</v>
      </c>
      <c r="M30" s="17">
        <v>312</v>
      </c>
      <c r="N30" s="17">
        <v>17</v>
      </c>
      <c r="O30" s="17">
        <v>23</v>
      </c>
      <c r="P30" s="17">
        <v>1</v>
      </c>
      <c r="Q30" s="17">
        <v>16</v>
      </c>
      <c r="R30" s="17">
        <v>0</v>
      </c>
      <c r="S30" s="43">
        <v>0</v>
      </c>
      <c r="T30" s="54">
        <v>88</v>
      </c>
      <c r="U30" s="17">
        <v>2</v>
      </c>
      <c r="V30" s="17">
        <v>312</v>
      </c>
      <c r="W30" s="17">
        <v>45</v>
      </c>
      <c r="X30" s="17">
        <v>10</v>
      </c>
      <c r="Y30" s="17">
        <v>0</v>
      </c>
      <c r="Z30" s="43">
        <v>0</v>
      </c>
      <c r="AA30" s="54">
        <v>88</v>
      </c>
      <c r="AB30" s="17">
        <v>0</v>
      </c>
      <c r="AC30" s="17">
        <v>310</v>
      </c>
      <c r="AD30" s="17">
        <v>2</v>
      </c>
      <c r="AE30" s="17">
        <v>45</v>
      </c>
      <c r="AF30" s="17">
        <v>2</v>
      </c>
      <c r="AG30" s="17">
        <v>10</v>
      </c>
      <c r="AH30" s="17">
        <v>0</v>
      </c>
      <c r="AI30" s="73">
        <v>0</v>
      </c>
    </row>
    <row r="31" spans="1:35" x14ac:dyDescent="0.2">
      <c r="A31" s="7" t="s">
        <v>40</v>
      </c>
      <c r="B31" s="54">
        <v>2196</v>
      </c>
      <c r="C31" s="54">
        <v>741</v>
      </c>
      <c r="D31" s="17">
        <v>24</v>
      </c>
      <c r="E31" s="17">
        <v>681</v>
      </c>
      <c r="F31" s="17">
        <v>217</v>
      </c>
      <c r="G31" s="17">
        <v>530</v>
      </c>
      <c r="H31" s="17">
        <v>1</v>
      </c>
      <c r="I31" s="17">
        <v>0</v>
      </c>
      <c r="J31" s="43">
        <v>2</v>
      </c>
      <c r="K31" s="54">
        <v>741</v>
      </c>
      <c r="L31" s="17">
        <v>1</v>
      </c>
      <c r="M31" s="17">
        <v>562</v>
      </c>
      <c r="N31" s="17">
        <v>333</v>
      </c>
      <c r="O31" s="17">
        <v>530</v>
      </c>
      <c r="P31" s="17">
        <v>24</v>
      </c>
      <c r="Q31" s="17">
        <v>1</v>
      </c>
      <c r="R31" s="17">
        <v>2</v>
      </c>
      <c r="S31" s="43">
        <v>2</v>
      </c>
      <c r="T31" s="54">
        <v>659</v>
      </c>
      <c r="U31" s="17">
        <v>60</v>
      </c>
      <c r="V31" s="17">
        <v>573</v>
      </c>
      <c r="W31" s="17">
        <v>887</v>
      </c>
      <c r="X31" s="17">
        <v>4</v>
      </c>
      <c r="Y31" s="17">
        <v>12</v>
      </c>
      <c r="Z31" s="43">
        <v>1</v>
      </c>
      <c r="AA31" s="54">
        <v>659</v>
      </c>
      <c r="AB31" s="17">
        <v>3</v>
      </c>
      <c r="AC31" s="17">
        <v>478</v>
      </c>
      <c r="AD31" s="17">
        <v>91</v>
      </c>
      <c r="AE31" s="17">
        <v>887</v>
      </c>
      <c r="AF31" s="17">
        <v>60</v>
      </c>
      <c r="AG31" s="17">
        <v>4</v>
      </c>
      <c r="AH31" s="17">
        <v>13</v>
      </c>
      <c r="AI31" s="73">
        <v>1</v>
      </c>
    </row>
    <row r="32" spans="1:35" x14ac:dyDescent="0.2">
      <c r="A32" s="7" t="s">
        <v>41</v>
      </c>
      <c r="B32" s="54">
        <v>375</v>
      </c>
      <c r="C32" s="54">
        <v>70</v>
      </c>
      <c r="D32" s="17">
        <v>1</v>
      </c>
      <c r="E32" s="17">
        <v>111</v>
      </c>
      <c r="F32" s="17">
        <v>113</v>
      </c>
      <c r="G32" s="17">
        <v>80</v>
      </c>
      <c r="H32" s="17">
        <v>0</v>
      </c>
      <c r="I32" s="17">
        <v>0</v>
      </c>
      <c r="J32" s="43">
        <v>0</v>
      </c>
      <c r="K32" s="54">
        <v>70</v>
      </c>
      <c r="L32" s="17">
        <v>2</v>
      </c>
      <c r="M32" s="17">
        <v>79</v>
      </c>
      <c r="N32" s="17">
        <v>143</v>
      </c>
      <c r="O32" s="17">
        <v>80</v>
      </c>
      <c r="P32" s="17">
        <v>1</v>
      </c>
      <c r="Q32" s="17">
        <v>0</v>
      </c>
      <c r="R32" s="17">
        <v>0</v>
      </c>
      <c r="S32" s="43">
        <v>0</v>
      </c>
      <c r="T32" s="54">
        <v>60</v>
      </c>
      <c r="U32" s="17">
        <v>7</v>
      </c>
      <c r="V32" s="17">
        <v>76</v>
      </c>
      <c r="W32" s="17">
        <v>232</v>
      </c>
      <c r="X32" s="17">
        <v>0</v>
      </c>
      <c r="Y32" s="17">
        <v>0</v>
      </c>
      <c r="Z32" s="43">
        <v>0</v>
      </c>
      <c r="AA32" s="54">
        <v>60</v>
      </c>
      <c r="AB32" s="17">
        <v>2</v>
      </c>
      <c r="AC32" s="17">
        <v>55</v>
      </c>
      <c r="AD32" s="17">
        <v>19</v>
      </c>
      <c r="AE32" s="17">
        <v>232</v>
      </c>
      <c r="AF32" s="17">
        <v>7</v>
      </c>
      <c r="AG32" s="17">
        <v>0</v>
      </c>
      <c r="AH32" s="17">
        <v>0</v>
      </c>
      <c r="AI32" s="73">
        <v>0</v>
      </c>
    </row>
    <row r="33" spans="1:35" x14ac:dyDescent="0.2">
      <c r="A33" s="7" t="s">
        <v>60</v>
      </c>
      <c r="B33" s="54">
        <v>704</v>
      </c>
      <c r="C33" s="54">
        <v>169</v>
      </c>
      <c r="D33" s="17">
        <v>0</v>
      </c>
      <c r="E33" s="17">
        <v>412</v>
      </c>
      <c r="F33" s="17">
        <v>99</v>
      </c>
      <c r="G33" s="17">
        <v>17</v>
      </c>
      <c r="H33" s="17">
        <v>1</v>
      </c>
      <c r="I33" s="17">
        <v>6</v>
      </c>
      <c r="J33" s="43">
        <v>0</v>
      </c>
      <c r="K33" s="54">
        <v>169</v>
      </c>
      <c r="L33" s="17">
        <v>0</v>
      </c>
      <c r="M33" s="17">
        <v>354</v>
      </c>
      <c r="N33" s="17">
        <v>155</v>
      </c>
      <c r="O33" s="17">
        <v>17</v>
      </c>
      <c r="P33" s="17">
        <v>0</v>
      </c>
      <c r="Q33" s="17">
        <v>5</v>
      </c>
      <c r="R33" s="17">
        <v>4</v>
      </c>
      <c r="S33" s="43">
        <v>0</v>
      </c>
      <c r="T33" s="54">
        <v>132</v>
      </c>
      <c r="U33" s="17">
        <v>19</v>
      </c>
      <c r="V33" s="17">
        <v>343</v>
      </c>
      <c r="W33" s="17">
        <v>199</v>
      </c>
      <c r="X33" s="17">
        <v>0</v>
      </c>
      <c r="Y33" s="17">
        <v>10</v>
      </c>
      <c r="Z33" s="43">
        <v>1</v>
      </c>
      <c r="AA33" s="54">
        <v>132</v>
      </c>
      <c r="AB33" s="17">
        <v>0</v>
      </c>
      <c r="AC33" s="17">
        <v>283</v>
      </c>
      <c r="AD33" s="17">
        <v>60</v>
      </c>
      <c r="AE33" s="17">
        <v>199</v>
      </c>
      <c r="AF33" s="17">
        <v>19</v>
      </c>
      <c r="AG33" s="17">
        <v>4</v>
      </c>
      <c r="AH33" s="17">
        <v>6</v>
      </c>
      <c r="AI33" s="73">
        <v>1</v>
      </c>
    </row>
    <row r="34" spans="1:35" x14ac:dyDescent="0.2">
      <c r="A34" s="6" t="str">
        <f>VLOOKUP("&lt;Zeilentitel_5&gt;",Uebersetzungen!$B$3:$E$140,Uebersetzungen!$B$2+1,FALSE)</f>
        <v>Region Imboden</v>
      </c>
      <c r="B34" s="48">
        <v>9961</v>
      </c>
      <c r="C34" s="48">
        <v>3476</v>
      </c>
      <c r="D34" s="9">
        <v>43</v>
      </c>
      <c r="E34" s="9">
        <v>5750</v>
      </c>
      <c r="F34" s="9">
        <v>176</v>
      </c>
      <c r="G34" s="9">
        <v>251</v>
      </c>
      <c r="H34" s="9">
        <v>262</v>
      </c>
      <c r="I34" s="9">
        <v>3</v>
      </c>
      <c r="J34" s="47">
        <v>0</v>
      </c>
      <c r="K34" s="48">
        <v>3476</v>
      </c>
      <c r="L34" s="9">
        <v>113</v>
      </c>
      <c r="M34" s="9">
        <v>5338</v>
      </c>
      <c r="N34" s="9">
        <v>471</v>
      </c>
      <c r="O34" s="9">
        <v>251</v>
      </c>
      <c r="P34" s="9">
        <v>43</v>
      </c>
      <c r="Q34" s="9">
        <v>260</v>
      </c>
      <c r="R34" s="9">
        <v>9</v>
      </c>
      <c r="S34" s="47">
        <v>0</v>
      </c>
      <c r="T34" s="48">
        <v>2714</v>
      </c>
      <c r="U34" s="9">
        <v>297</v>
      </c>
      <c r="V34" s="9">
        <v>4847</v>
      </c>
      <c r="W34" s="9">
        <v>1827</v>
      </c>
      <c r="X34" s="9">
        <v>257</v>
      </c>
      <c r="Y34" s="9">
        <v>17</v>
      </c>
      <c r="Z34" s="47">
        <v>2</v>
      </c>
      <c r="AA34" s="48">
        <v>2714</v>
      </c>
      <c r="AB34" s="9">
        <v>116</v>
      </c>
      <c r="AC34" s="9">
        <v>4569</v>
      </c>
      <c r="AD34" s="9">
        <v>160</v>
      </c>
      <c r="AE34" s="9">
        <v>1827</v>
      </c>
      <c r="AF34" s="9">
        <v>297</v>
      </c>
      <c r="AG34" s="9">
        <v>257</v>
      </c>
      <c r="AH34" s="9">
        <v>19</v>
      </c>
      <c r="AI34" s="72">
        <v>2</v>
      </c>
    </row>
    <row r="35" spans="1:35" x14ac:dyDescent="0.2">
      <c r="A35" s="7" t="s">
        <v>31</v>
      </c>
      <c r="B35" s="54">
        <v>1583</v>
      </c>
      <c r="C35" s="54">
        <v>703</v>
      </c>
      <c r="D35" s="17">
        <v>0</v>
      </c>
      <c r="E35" s="17">
        <v>854</v>
      </c>
      <c r="F35" s="17">
        <v>9</v>
      </c>
      <c r="G35" s="17">
        <v>15</v>
      </c>
      <c r="H35" s="17">
        <v>2</v>
      </c>
      <c r="I35" s="17">
        <v>0</v>
      </c>
      <c r="J35" s="43">
        <v>0</v>
      </c>
      <c r="K35" s="54">
        <v>703</v>
      </c>
      <c r="L35" s="17">
        <v>0</v>
      </c>
      <c r="M35" s="17">
        <v>782</v>
      </c>
      <c r="N35" s="17">
        <v>80</v>
      </c>
      <c r="O35" s="17">
        <v>15</v>
      </c>
      <c r="P35" s="17">
        <v>0</v>
      </c>
      <c r="Q35" s="17">
        <v>0</v>
      </c>
      <c r="R35" s="17">
        <v>3</v>
      </c>
      <c r="S35" s="43">
        <v>0</v>
      </c>
      <c r="T35" s="54">
        <v>638</v>
      </c>
      <c r="U35" s="17">
        <v>20</v>
      </c>
      <c r="V35" s="17">
        <v>675</v>
      </c>
      <c r="W35" s="17">
        <v>236</v>
      </c>
      <c r="X35" s="17">
        <v>2</v>
      </c>
      <c r="Y35" s="17">
        <v>12</v>
      </c>
      <c r="Z35" s="43">
        <v>0</v>
      </c>
      <c r="AA35" s="54">
        <v>638</v>
      </c>
      <c r="AB35" s="17">
        <v>0</v>
      </c>
      <c r="AC35" s="17">
        <v>644</v>
      </c>
      <c r="AD35" s="17">
        <v>31</v>
      </c>
      <c r="AE35" s="17">
        <v>236</v>
      </c>
      <c r="AF35" s="17">
        <v>20</v>
      </c>
      <c r="AG35" s="17">
        <v>2</v>
      </c>
      <c r="AH35" s="17">
        <v>12</v>
      </c>
      <c r="AI35" s="73">
        <v>0</v>
      </c>
    </row>
    <row r="36" spans="1:35" x14ac:dyDescent="0.2">
      <c r="A36" s="7" t="s">
        <v>32</v>
      </c>
      <c r="B36" s="54">
        <v>3674</v>
      </c>
      <c r="C36" s="54">
        <v>1137</v>
      </c>
      <c r="D36" s="17">
        <v>3</v>
      </c>
      <c r="E36" s="17">
        <v>2368</v>
      </c>
      <c r="F36" s="17">
        <v>16</v>
      </c>
      <c r="G36" s="17">
        <v>74</v>
      </c>
      <c r="H36" s="17">
        <v>76</v>
      </c>
      <c r="I36" s="17">
        <v>0</v>
      </c>
      <c r="J36" s="43">
        <v>0</v>
      </c>
      <c r="K36" s="54">
        <v>1137</v>
      </c>
      <c r="L36" s="17">
        <v>101</v>
      </c>
      <c r="M36" s="17">
        <v>2212</v>
      </c>
      <c r="N36" s="17">
        <v>70</v>
      </c>
      <c r="O36" s="17">
        <v>74</v>
      </c>
      <c r="P36" s="17">
        <v>3</v>
      </c>
      <c r="Q36" s="17">
        <v>76</v>
      </c>
      <c r="R36" s="17">
        <v>1</v>
      </c>
      <c r="S36" s="43">
        <v>0</v>
      </c>
      <c r="T36" s="54">
        <v>908</v>
      </c>
      <c r="U36" s="17">
        <v>99</v>
      </c>
      <c r="V36" s="17">
        <v>2134</v>
      </c>
      <c r="W36" s="17">
        <v>463</v>
      </c>
      <c r="X36" s="17">
        <v>70</v>
      </c>
      <c r="Y36" s="17">
        <v>0</v>
      </c>
      <c r="Z36" s="43">
        <v>0</v>
      </c>
      <c r="AA36" s="54">
        <v>908</v>
      </c>
      <c r="AB36" s="17">
        <v>103</v>
      </c>
      <c r="AC36" s="17">
        <v>1998</v>
      </c>
      <c r="AD36" s="17">
        <v>33</v>
      </c>
      <c r="AE36" s="17">
        <v>463</v>
      </c>
      <c r="AF36" s="17">
        <v>99</v>
      </c>
      <c r="AG36" s="17">
        <v>70</v>
      </c>
      <c r="AH36" s="17">
        <v>0</v>
      </c>
      <c r="AI36" s="73">
        <v>0</v>
      </c>
    </row>
    <row r="37" spans="1:35" x14ac:dyDescent="0.2">
      <c r="A37" s="7" t="s">
        <v>33</v>
      </c>
      <c r="B37" s="54">
        <v>665</v>
      </c>
      <c r="C37" s="54">
        <v>285</v>
      </c>
      <c r="D37" s="17">
        <v>4</v>
      </c>
      <c r="E37" s="17">
        <v>358</v>
      </c>
      <c r="F37" s="17">
        <v>9</v>
      </c>
      <c r="G37" s="17">
        <v>9</v>
      </c>
      <c r="H37" s="17">
        <v>0</v>
      </c>
      <c r="I37" s="17">
        <v>0</v>
      </c>
      <c r="J37" s="43">
        <v>0</v>
      </c>
      <c r="K37" s="54">
        <v>285</v>
      </c>
      <c r="L37" s="17">
        <v>0</v>
      </c>
      <c r="M37" s="17">
        <v>343</v>
      </c>
      <c r="N37" s="17">
        <v>24</v>
      </c>
      <c r="O37" s="17">
        <v>9</v>
      </c>
      <c r="P37" s="17">
        <v>4</v>
      </c>
      <c r="Q37" s="17">
        <v>0</v>
      </c>
      <c r="R37" s="17">
        <v>0</v>
      </c>
      <c r="S37" s="43">
        <v>0</v>
      </c>
      <c r="T37" s="54">
        <v>219</v>
      </c>
      <c r="U37" s="17">
        <v>37</v>
      </c>
      <c r="V37" s="17">
        <v>303</v>
      </c>
      <c r="W37" s="17">
        <v>105</v>
      </c>
      <c r="X37" s="17">
        <v>0</v>
      </c>
      <c r="Y37" s="17">
        <v>0</v>
      </c>
      <c r="Z37" s="43">
        <v>1</v>
      </c>
      <c r="AA37" s="54">
        <v>219</v>
      </c>
      <c r="AB37" s="17">
        <v>0</v>
      </c>
      <c r="AC37" s="17">
        <v>291</v>
      </c>
      <c r="AD37" s="17">
        <v>12</v>
      </c>
      <c r="AE37" s="17">
        <v>105</v>
      </c>
      <c r="AF37" s="17">
        <v>37</v>
      </c>
      <c r="AG37" s="17">
        <v>0</v>
      </c>
      <c r="AH37" s="17">
        <v>0</v>
      </c>
      <c r="AI37" s="73">
        <v>1</v>
      </c>
    </row>
    <row r="38" spans="1:35" x14ac:dyDescent="0.2">
      <c r="A38" s="7" t="s">
        <v>34</v>
      </c>
      <c r="B38" s="54">
        <v>1215</v>
      </c>
      <c r="C38" s="54">
        <v>519</v>
      </c>
      <c r="D38" s="17">
        <v>28</v>
      </c>
      <c r="E38" s="17">
        <v>627</v>
      </c>
      <c r="F38" s="17">
        <v>31</v>
      </c>
      <c r="G38" s="17">
        <v>7</v>
      </c>
      <c r="H38" s="17">
        <v>0</v>
      </c>
      <c r="I38" s="17">
        <v>3</v>
      </c>
      <c r="J38" s="43">
        <v>0</v>
      </c>
      <c r="K38" s="54">
        <v>519</v>
      </c>
      <c r="L38" s="17">
        <v>0</v>
      </c>
      <c r="M38" s="17">
        <v>609</v>
      </c>
      <c r="N38" s="17">
        <v>49</v>
      </c>
      <c r="O38" s="17">
        <v>7</v>
      </c>
      <c r="P38" s="17">
        <v>28</v>
      </c>
      <c r="Q38" s="17">
        <v>0</v>
      </c>
      <c r="R38" s="17">
        <v>3</v>
      </c>
      <c r="S38" s="43">
        <v>0</v>
      </c>
      <c r="T38" s="54">
        <v>328</v>
      </c>
      <c r="U38" s="17">
        <v>72</v>
      </c>
      <c r="V38" s="17">
        <v>461</v>
      </c>
      <c r="W38" s="17">
        <v>350</v>
      </c>
      <c r="X38" s="17">
        <v>0</v>
      </c>
      <c r="Y38" s="17">
        <v>4</v>
      </c>
      <c r="Z38" s="43">
        <v>0</v>
      </c>
      <c r="AA38" s="54">
        <v>328</v>
      </c>
      <c r="AB38" s="17">
        <v>0</v>
      </c>
      <c r="AC38" s="17">
        <v>453</v>
      </c>
      <c r="AD38" s="17">
        <v>8</v>
      </c>
      <c r="AE38" s="17">
        <v>350</v>
      </c>
      <c r="AF38" s="17">
        <v>72</v>
      </c>
      <c r="AG38" s="17">
        <v>0</v>
      </c>
      <c r="AH38" s="17">
        <v>4</v>
      </c>
      <c r="AI38" s="73">
        <v>0</v>
      </c>
    </row>
    <row r="39" spans="1:35" x14ac:dyDescent="0.2">
      <c r="A39" s="7" t="s">
        <v>35</v>
      </c>
      <c r="B39" s="54">
        <v>1538</v>
      </c>
      <c r="C39" s="54">
        <v>433</v>
      </c>
      <c r="D39" s="17">
        <v>0</v>
      </c>
      <c r="E39" s="17">
        <v>816</v>
      </c>
      <c r="F39" s="17">
        <v>23</v>
      </c>
      <c r="G39" s="17">
        <v>82</v>
      </c>
      <c r="H39" s="17">
        <v>184</v>
      </c>
      <c r="I39" s="17">
        <v>0</v>
      </c>
      <c r="J39" s="43">
        <v>0</v>
      </c>
      <c r="K39" s="54">
        <v>433</v>
      </c>
      <c r="L39" s="17">
        <v>11</v>
      </c>
      <c r="M39" s="17">
        <v>763</v>
      </c>
      <c r="N39" s="17">
        <v>63</v>
      </c>
      <c r="O39" s="17">
        <v>82</v>
      </c>
      <c r="P39" s="17">
        <v>0</v>
      </c>
      <c r="Q39" s="17">
        <v>184</v>
      </c>
      <c r="R39" s="17">
        <v>2</v>
      </c>
      <c r="S39" s="43">
        <v>0</v>
      </c>
      <c r="T39" s="54">
        <v>370</v>
      </c>
      <c r="U39" s="17">
        <v>13</v>
      </c>
      <c r="V39" s="17">
        <v>684</v>
      </c>
      <c r="W39" s="17">
        <v>286</v>
      </c>
      <c r="X39" s="17">
        <v>184</v>
      </c>
      <c r="Y39" s="17">
        <v>0</v>
      </c>
      <c r="Z39" s="43">
        <v>1</v>
      </c>
      <c r="AA39" s="54">
        <v>370</v>
      </c>
      <c r="AB39" s="17">
        <v>9</v>
      </c>
      <c r="AC39" s="17">
        <v>652</v>
      </c>
      <c r="AD39" s="17">
        <v>21</v>
      </c>
      <c r="AE39" s="17">
        <v>286</v>
      </c>
      <c r="AF39" s="17">
        <v>13</v>
      </c>
      <c r="AG39" s="17">
        <v>184</v>
      </c>
      <c r="AH39" s="17">
        <v>2</v>
      </c>
      <c r="AI39" s="73">
        <v>1</v>
      </c>
    </row>
    <row r="40" spans="1:35" x14ac:dyDescent="0.2">
      <c r="A40" s="7" t="s">
        <v>36</v>
      </c>
      <c r="B40" s="54">
        <v>567</v>
      </c>
      <c r="C40" s="54">
        <v>147</v>
      </c>
      <c r="D40" s="17">
        <v>2</v>
      </c>
      <c r="E40" s="17">
        <v>370</v>
      </c>
      <c r="F40" s="17">
        <v>34</v>
      </c>
      <c r="G40" s="17">
        <v>14</v>
      </c>
      <c r="H40" s="17">
        <v>0</v>
      </c>
      <c r="I40" s="17">
        <v>0</v>
      </c>
      <c r="J40" s="43">
        <v>0</v>
      </c>
      <c r="K40" s="54">
        <v>147</v>
      </c>
      <c r="L40" s="17">
        <v>1</v>
      </c>
      <c r="M40" s="17">
        <v>342</v>
      </c>
      <c r="N40" s="17">
        <v>61</v>
      </c>
      <c r="O40" s="17">
        <v>14</v>
      </c>
      <c r="P40" s="17">
        <v>2</v>
      </c>
      <c r="Q40" s="17">
        <v>0</v>
      </c>
      <c r="R40" s="17">
        <v>0</v>
      </c>
      <c r="S40" s="43">
        <v>0</v>
      </c>
      <c r="T40" s="54">
        <v>64</v>
      </c>
      <c r="U40" s="17">
        <v>23</v>
      </c>
      <c r="V40" s="17">
        <v>310</v>
      </c>
      <c r="W40" s="17">
        <v>168</v>
      </c>
      <c r="X40" s="17">
        <v>1</v>
      </c>
      <c r="Y40" s="17">
        <v>1</v>
      </c>
      <c r="Z40" s="43">
        <v>0</v>
      </c>
      <c r="AA40" s="54">
        <v>64</v>
      </c>
      <c r="AB40" s="17">
        <v>2</v>
      </c>
      <c r="AC40" s="17">
        <v>293</v>
      </c>
      <c r="AD40" s="17">
        <v>15</v>
      </c>
      <c r="AE40" s="17">
        <v>168</v>
      </c>
      <c r="AF40" s="17">
        <v>23</v>
      </c>
      <c r="AG40" s="17">
        <v>1</v>
      </c>
      <c r="AH40" s="17">
        <v>1</v>
      </c>
      <c r="AI40" s="73">
        <v>0</v>
      </c>
    </row>
    <row r="41" spans="1:35" x14ac:dyDescent="0.2">
      <c r="A41" s="7" t="s">
        <v>37</v>
      </c>
      <c r="B41" s="54">
        <v>719</v>
      </c>
      <c r="C41" s="54">
        <v>252</v>
      </c>
      <c r="D41" s="17">
        <v>6</v>
      </c>
      <c r="E41" s="17">
        <v>357</v>
      </c>
      <c r="F41" s="17">
        <v>54</v>
      </c>
      <c r="G41" s="17">
        <v>50</v>
      </c>
      <c r="H41" s="17">
        <v>0</v>
      </c>
      <c r="I41" s="17">
        <v>0</v>
      </c>
      <c r="J41" s="43">
        <v>0</v>
      </c>
      <c r="K41" s="54">
        <v>252</v>
      </c>
      <c r="L41" s="17">
        <v>0</v>
      </c>
      <c r="M41" s="17">
        <v>287</v>
      </c>
      <c r="N41" s="17">
        <v>124</v>
      </c>
      <c r="O41" s="17">
        <v>50</v>
      </c>
      <c r="P41" s="17">
        <v>6</v>
      </c>
      <c r="Q41" s="17">
        <v>0</v>
      </c>
      <c r="R41" s="17">
        <v>0</v>
      </c>
      <c r="S41" s="43">
        <v>0</v>
      </c>
      <c r="T41" s="54">
        <v>187</v>
      </c>
      <c r="U41" s="17">
        <v>33</v>
      </c>
      <c r="V41" s="17">
        <v>280</v>
      </c>
      <c r="W41" s="17">
        <v>219</v>
      </c>
      <c r="X41" s="17">
        <v>0</v>
      </c>
      <c r="Y41" s="17">
        <v>0</v>
      </c>
      <c r="Z41" s="43">
        <v>0</v>
      </c>
      <c r="AA41" s="54">
        <v>187</v>
      </c>
      <c r="AB41" s="17">
        <v>2</v>
      </c>
      <c r="AC41" s="17">
        <v>238</v>
      </c>
      <c r="AD41" s="17">
        <v>40</v>
      </c>
      <c r="AE41" s="17">
        <v>219</v>
      </c>
      <c r="AF41" s="17">
        <v>33</v>
      </c>
      <c r="AG41" s="17">
        <v>0</v>
      </c>
      <c r="AH41" s="17">
        <v>0</v>
      </c>
      <c r="AI41" s="73">
        <v>0</v>
      </c>
    </row>
    <row r="42" spans="1:35" x14ac:dyDescent="0.2">
      <c r="A42" s="6" t="str">
        <f>VLOOKUP("&lt;Zeilentitel_6&gt;",Uebersetzungen!$B$3:$E$140,Uebersetzungen!$B$2+1,FALSE)</f>
        <v>Region Landquart</v>
      </c>
      <c r="B42" s="48">
        <v>11914</v>
      </c>
      <c r="C42" s="48">
        <v>3846</v>
      </c>
      <c r="D42" s="9">
        <v>28</v>
      </c>
      <c r="E42" s="9">
        <v>7158</v>
      </c>
      <c r="F42" s="9">
        <v>300</v>
      </c>
      <c r="G42" s="9">
        <v>213</v>
      </c>
      <c r="H42" s="9">
        <v>357</v>
      </c>
      <c r="I42" s="9">
        <v>8</v>
      </c>
      <c r="J42" s="47">
        <v>4</v>
      </c>
      <c r="K42" s="48">
        <v>3846</v>
      </c>
      <c r="L42" s="9">
        <v>1008</v>
      </c>
      <c r="M42" s="9">
        <v>5756</v>
      </c>
      <c r="N42" s="9">
        <v>694</v>
      </c>
      <c r="O42" s="9">
        <v>213</v>
      </c>
      <c r="P42" s="9">
        <v>28</v>
      </c>
      <c r="Q42" s="9">
        <v>345</v>
      </c>
      <c r="R42" s="9">
        <v>20</v>
      </c>
      <c r="S42" s="47">
        <v>4</v>
      </c>
      <c r="T42" s="48">
        <v>3201</v>
      </c>
      <c r="U42" s="9">
        <v>453</v>
      </c>
      <c r="V42" s="9">
        <v>5643</v>
      </c>
      <c r="W42" s="9">
        <v>2298</v>
      </c>
      <c r="X42" s="9">
        <v>259</v>
      </c>
      <c r="Y42" s="9">
        <v>57</v>
      </c>
      <c r="Z42" s="47">
        <v>3</v>
      </c>
      <c r="AA42" s="48">
        <v>3201</v>
      </c>
      <c r="AB42" s="9">
        <v>804</v>
      </c>
      <c r="AC42" s="9">
        <v>4518</v>
      </c>
      <c r="AD42" s="9">
        <v>322</v>
      </c>
      <c r="AE42" s="9">
        <v>2299</v>
      </c>
      <c r="AF42" s="9">
        <v>453</v>
      </c>
      <c r="AG42" s="9">
        <v>259</v>
      </c>
      <c r="AH42" s="9">
        <v>55</v>
      </c>
      <c r="AI42" s="72">
        <v>3</v>
      </c>
    </row>
    <row r="43" spans="1:35" x14ac:dyDescent="0.2">
      <c r="A43" s="7" t="s">
        <v>71</v>
      </c>
      <c r="B43" s="54">
        <v>1505</v>
      </c>
      <c r="C43" s="54">
        <v>490</v>
      </c>
      <c r="D43" s="17">
        <v>3</v>
      </c>
      <c r="E43" s="17">
        <v>964</v>
      </c>
      <c r="F43" s="17">
        <v>34</v>
      </c>
      <c r="G43" s="17">
        <v>13</v>
      </c>
      <c r="H43" s="17">
        <v>0</v>
      </c>
      <c r="I43" s="17">
        <v>0</v>
      </c>
      <c r="J43" s="43">
        <v>1</v>
      </c>
      <c r="K43" s="54">
        <v>490</v>
      </c>
      <c r="L43" s="17">
        <v>9</v>
      </c>
      <c r="M43" s="17">
        <v>874</v>
      </c>
      <c r="N43" s="17">
        <v>115</v>
      </c>
      <c r="O43" s="17">
        <v>13</v>
      </c>
      <c r="P43" s="17">
        <v>3</v>
      </c>
      <c r="Q43" s="17">
        <v>0</v>
      </c>
      <c r="R43" s="17">
        <v>0</v>
      </c>
      <c r="S43" s="43">
        <v>1</v>
      </c>
      <c r="T43" s="54">
        <v>435</v>
      </c>
      <c r="U43" s="17">
        <v>44</v>
      </c>
      <c r="V43" s="17">
        <v>829</v>
      </c>
      <c r="W43" s="17">
        <v>196</v>
      </c>
      <c r="X43" s="17">
        <v>0</v>
      </c>
      <c r="Y43" s="17">
        <v>0</v>
      </c>
      <c r="Z43" s="43">
        <v>1</v>
      </c>
      <c r="AA43" s="54">
        <v>435</v>
      </c>
      <c r="AB43" s="17">
        <v>9</v>
      </c>
      <c r="AC43" s="17">
        <v>748</v>
      </c>
      <c r="AD43" s="17">
        <v>72</v>
      </c>
      <c r="AE43" s="17">
        <v>196</v>
      </c>
      <c r="AF43" s="17">
        <v>44</v>
      </c>
      <c r="AG43" s="17">
        <v>0</v>
      </c>
      <c r="AH43" s="17">
        <v>0</v>
      </c>
      <c r="AI43" s="73">
        <v>1</v>
      </c>
    </row>
    <row r="44" spans="1:35" x14ac:dyDescent="0.2">
      <c r="A44" s="7" t="s">
        <v>72</v>
      </c>
      <c r="B44" s="54">
        <v>1200</v>
      </c>
      <c r="C44" s="54">
        <v>461</v>
      </c>
      <c r="D44" s="17">
        <v>3</v>
      </c>
      <c r="E44" s="17">
        <v>692</v>
      </c>
      <c r="F44" s="17">
        <v>39</v>
      </c>
      <c r="G44" s="17">
        <v>5</v>
      </c>
      <c r="H44" s="17">
        <v>0</v>
      </c>
      <c r="I44" s="17">
        <v>0</v>
      </c>
      <c r="J44" s="43">
        <v>0</v>
      </c>
      <c r="K44" s="54">
        <v>461</v>
      </c>
      <c r="L44" s="17">
        <v>0</v>
      </c>
      <c r="M44" s="17">
        <v>661</v>
      </c>
      <c r="N44" s="17">
        <v>70</v>
      </c>
      <c r="O44" s="17">
        <v>5</v>
      </c>
      <c r="P44" s="17">
        <v>3</v>
      </c>
      <c r="Q44" s="17">
        <v>0</v>
      </c>
      <c r="R44" s="17">
        <v>0</v>
      </c>
      <c r="S44" s="43">
        <v>0</v>
      </c>
      <c r="T44" s="54">
        <v>327</v>
      </c>
      <c r="U44" s="17">
        <v>29</v>
      </c>
      <c r="V44" s="17">
        <v>304</v>
      </c>
      <c r="W44" s="17">
        <v>538</v>
      </c>
      <c r="X44" s="17">
        <v>0</v>
      </c>
      <c r="Y44" s="17">
        <v>2</v>
      </c>
      <c r="Z44" s="43">
        <v>0</v>
      </c>
      <c r="AA44" s="54">
        <v>327</v>
      </c>
      <c r="AB44" s="17">
        <v>2</v>
      </c>
      <c r="AC44" s="17">
        <v>269</v>
      </c>
      <c r="AD44" s="17">
        <v>34</v>
      </c>
      <c r="AE44" s="17">
        <v>538</v>
      </c>
      <c r="AF44" s="17">
        <v>29</v>
      </c>
      <c r="AG44" s="17">
        <v>0</v>
      </c>
      <c r="AH44" s="17">
        <v>1</v>
      </c>
      <c r="AI44" s="73">
        <v>0</v>
      </c>
    </row>
    <row r="45" spans="1:35" x14ac:dyDescent="0.2">
      <c r="A45" s="7" t="s">
        <v>73</v>
      </c>
      <c r="B45" s="54">
        <v>1692</v>
      </c>
      <c r="C45" s="54">
        <v>429</v>
      </c>
      <c r="D45" s="17">
        <v>1</v>
      </c>
      <c r="E45" s="17">
        <v>1007</v>
      </c>
      <c r="F45" s="17">
        <v>43</v>
      </c>
      <c r="G45" s="17">
        <v>27</v>
      </c>
      <c r="H45" s="17">
        <v>183</v>
      </c>
      <c r="I45" s="17">
        <v>0</v>
      </c>
      <c r="J45" s="43">
        <v>2</v>
      </c>
      <c r="K45" s="54">
        <v>429</v>
      </c>
      <c r="L45" s="17">
        <v>0</v>
      </c>
      <c r="M45" s="17">
        <v>983</v>
      </c>
      <c r="N45" s="17">
        <v>66</v>
      </c>
      <c r="O45" s="17">
        <v>27</v>
      </c>
      <c r="P45" s="17">
        <v>1</v>
      </c>
      <c r="Q45" s="17">
        <v>169</v>
      </c>
      <c r="R45" s="17">
        <v>15</v>
      </c>
      <c r="S45" s="43">
        <v>2</v>
      </c>
      <c r="T45" s="54">
        <v>349</v>
      </c>
      <c r="U45" s="17">
        <v>0</v>
      </c>
      <c r="V45" s="17">
        <v>859</v>
      </c>
      <c r="W45" s="17">
        <v>273</v>
      </c>
      <c r="X45" s="17">
        <v>160</v>
      </c>
      <c r="Y45" s="17">
        <v>49</v>
      </c>
      <c r="Z45" s="43">
        <v>2</v>
      </c>
      <c r="AA45" s="54">
        <v>349</v>
      </c>
      <c r="AB45" s="17">
        <v>0</v>
      </c>
      <c r="AC45" s="17">
        <v>837</v>
      </c>
      <c r="AD45" s="17">
        <v>22</v>
      </c>
      <c r="AE45" s="17">
        <v>273</v>
      </c>
      <c r="AF45" s="17">
        <v>0</v>
      </c>
      <c r="AG45" s="17">
        <v>160</v>
      </c>
      <c r="AH45" s="17">
        <v>49</v>
      </c>
      <c r="AI45" s="73">
        <v>2</v>
      </c>
    </row>
    <row r="46" spans="1:35" x14ac:dyDescent="0.2">
      <c r="A46" s="7" t="s">
        <v>74</v>
      </c>
      <c r="B46" s="54">
        <v>416</v>
      </c>
      <c r="C46" s="54">
        <v>152</v>
      </c>
      <c r="D46" s="17">
        <v>2</v>
      </c>
      <c r="E46" s="17">
        <v>161</v>
      </c>
      <c r="F46" s="17">
        <v>14</v>
      </c>
      <c r="G46" s="17">
        <v>4</v>
      </c>
      <c r="H46" s="17">
        <v>83</v>
      </c>
      <c r="I46" s="17">
        <v>0</v>
      </c>
      <c r="J46" s="43">
        <v>0</v>
      </c>
      <c r="K46" s="54">
        <v>152</v>
      </c>
      <c r="L46" s="17">
        <v>1</v>
      </c>
      <c r="M46" s="17">
        <v>137</v>
      </c>
      <c r="N46" s="17">
        <v>37</v>
      </c>
      <c r="O46" s="17">
        <v>4</v>
      </c>
      <c r="P46" s="17">
        <v>2</v>
      </c>
      <c r="Q46" s="17">
        <v>83</v>
      </c>
      <c r="R46" s="17">
        <v>0</v>
      </c>
      <c r="S46" s="43">
        <v>0</v>
      </c>
      <c r="T46" s="54">
        <v>128</v>
      </c>
      <c r="U46" s="17">
        <v>3</v>
      </c>
      <c r="V46" s="17">
        <v>168</v>
      </c>
      <c r="W46" s="17">
        <v>82</v>
      </c>
      <c r="X46" s="17">
        <v>35</v>
      </c>
      <c r="Y46" s="17">
        <v>0</v>
      </c>
      <c r="Z46" s="43">
        <v>0</v>
      </c>
      <c r="AA46" s="54">
        <v>128</v>
      </c>
      <c r="AB46" s="17">
        <v>1</v>
      </c>
      <c r="AC46" s="17">
        <v>107</v>
      </c>
      <c r="AD46" s="17">
        <v>60</v>
      </c>
      <c r="AE46" s="17">
        <v>82</v>
      </c>
      <c r="AF46" s="17">
        <v>3</v>
      </c>
      <c r="AG46" s="17">
        <v>35</v>
      </c>
      <c r="AH46" s="17">
        <v>0</v>
      </c>
      <c r="AI46" s="73">
        <v>0</v>
      </c>
    </row>
    <row r="47" spans="1:35" x14ac:dyDescent="0.2">
      <c r="A47" s="7" t="s">
        <v>75</v>
      </c>
      <c r="B47" s="54">
        <v>430</v>
      </c>
      <c r="C47" s="54">
        <v>140</v>
      </c>
      <c r="D47" s="17">
        <v>1</v>
      </c>
      <c r="E47" s="17">
        <v>225</v>
      </c>
      <c r="F47" s="17">
        <v>49</v>
      </c>
      <c r="G47" s="17">
        <v>11</v>
      </c>
      <c r="H47" s="17">
        <v>0</v>
      </c>
      <c r="I47" s="17">
        <v>4</v>
      </c>
      <c r="J47" s="43">
        <v>0</v>
      </c>
      <c r="K47" s="54">
        <v>140</v>
      </c>
      <c r="L47" s="17">
        <v>8</v>
      </c>
      <c r="M47" s="17">
        <v>210</v>
      </c>
      <c r="N47" s="17">
        <v>57</v>
      </c>
      <c r="O47" s="17">
        <v>11</v>
      </c>
      <c r="P47" s="17">
        <v>1</v>
      </c>
      <c r="Q47" s="17">
        <v>0</v>
      </c>
      <c r="R47" s="17">
        <v>3</v>
      </c>
      <c r="S47" s="43">
        <v>0</v>
      </c>
      <c r="T47" s="54">
        <v>100</v>
      </c>
      <c r="U47" s="17">
        <v>14</v>
      </c>
      <c r="V47" s="17">
        <v>211</v>
      </c>
      <c r="W47" s="17">
        <v>99</v>
      </c>
      <c r="X47" s="17">
        <v>1</v>
      </c>
      <c r="Y47" s="17">
        <v>5</v>
      </c>
      <c r="Z47" s="43">
        <v>0</v>
      </c>
      <c r="AA47" s="54">
        <v>100</v>
      </c>
      <c r="AB47" s="17">
        <v>8</v>
      </c>
      <c r="AC47" s="17">
        <v>187</v>
      </c>
      <c r="AD47" s="17">
        <v>16</v>
      </c>
      <c r="AE47" s="17">
        <v>100</v>
      </c>
      <c r="AF47" s="17">
        <v>14</v>
      </c>
      <c r="AG47" s="17">
        <v>1</v>
      </c>
      <c r="AH47" s="17">
        <v>4</v>
      </c>
      <c r="AI47" s="73">
        <v>0</v>
      </c>
    </row>
    <row r="48" spans="1:35" x14ac:dyDescent="0.2">
      <c r="A48" s="7" t="s">
        <v>76</v>
      </c>
      <c r="B48" s="54">
        <v>1501</v>
      </c>
      <c r="C48" s="54">
        <v>682</v>
      </c>
      <c r="D48" s="17">
        <v>3</v>
      </c>
      <c r="E48" s="17">
        <v>692</v>
      </c>
      <c r="F48" s="17">
        <v>21</v>
      </c>
      <c r="G48" s="17">
        <v>41</v>
      </c>
      <c r="H48" s="17">
        <v>60</v>
      </c>
      <c r="I48" s="17">
        <v>2</v>
      </c>
      <c r="J48" s="43">
        <v>0</v>
      </c>
      <c r="K48" s="54">
        <v>682</v>
      </c>
      <c r="L48" s="17">
        <v>1</v>
      </c>
      <c r="M48" s="17">
        <v>609</v>
      </c>
      <c r="N48" s="17">
        <v>102</v>
      </c>
      <c r="O48" s="17">
        <v>41</v>
      </c>
      <c r="P48" s="17">
        <v>3</v>
      </c>
      <c r="Q48" s="17">
        <v>62</v>
      </c>
      <c r="R48" s="17">
        <v>1</v>
      </c>
      <c r="S48" s="43">
        <v>0</v>
      </c>
      <c r="T48" s="54">
        <v>460</v>
      </c>
      <c r="U48" s="17">
        <v>193</v>
      </c>
      <c r="V48" s="17">
        <v>544</v>
      </c>
      <c r="W48" s="17">
        <v>261</v>
      </c>
      <c r="X48" s="17">
        <v>43</v>
      </c>
      <c r="Y48" s="17">
        <v>0</v>
      </c>
      <c r="Z48" s="43">
        <v>0</v>
      </c>
      <c r="AA48" s="54">
        <v>460</v>
      </c>
      <c r="AB48" s="17">
        <v>2</v>
      </c>
      <c r="AC48" s="17">
        <v>508</v>
      </c>
      <c r="AD48" s="17">
        <v>34</v>
      </c>
      <c r="AE48" s="17">
        <v>261</v>
      </c>
      <c r="AF48" s="17">
        <v>193</v>
      </c>
      <c r="AG48" s="17">
        <v>43</v>
      </c>
      <c r="AH48" s="17">
        <v>0</v>
      </c>
      <c r="AI48" s="73">
        <v>0</v>
      </c>
    </row>
    <row r="49" spans="1:35" x14ac:dyDescent="0.2">
      <c r="A49" s="7" t="s">
        <v>77</v>
      </c>
      <c r="B49" s="54">
        <v>1087</v>
      </c>
      <c r="C49" s="54">
        <v>359</v>
      </c>
      <c r="D49" s="17">
        <v>10</v>
      </c>
      <c r="E49" s="17">
        <v>643</v>
      </c>
      <c r="F49" s="17">
        <v>37</v>
      </c>
      <c r="G49" s="17">
        <v>34</v>
      </c>
      <c r="H49" s="17">
        <v>3</v>
      </c>
      <c r="I49" s="17">
        <v>1</v>
      </c>
      <c r="J49" s="43">
        <v>0</v>
      </c>
      <c r="K49" s="54">
        <v>359</v>
      </c>
      <c r="L49" s="17">
        <v>0</v>
      </c>
      <c r="M49" s="17">
        <v>578</v>
      </c>
      <c r="N49" s="17">
        <v>102</v>
      </c>
      <c r="O49" s="17">
        <v>34</v>
      </c>
      <c r="P49" s="17">
        <v>10</v>
      </c>
      <c r="Q49" s="17">
        <v>3</v>
      </c>
      <c r="R49" s="17">
        <v>1</v>
      </c>
      <c r="S49" s="43">
        <v>0</v>
      </c>
      <c r="T49" s="54">
        <v>343</v>
      </c>
      <c r="U49" s="17">
        <v>60</v>
      </c>
      <c r="V49" s="17">
        <v>486</v>
      </c>
      <c r="W49" s="17">
        <v>196</v>
      </c>
      <c r="X49" s="17">
        <v>1</v>
      </c>
      <c r="Y49" s="17">
        <v>1</v>
      </c>
      <c r="Z49" s="43">
        <v>0</v>
      </c>
      <c r="AA49" s="54">
        <v>343</v>
      </c>
      <c r="AB49" s="17">
        <v>0</v>
      </c>
      <c r="AC49" s="17">
        <v>452</v>
      </c>
      <c r="AD49" s="17">
        <v>34</v>
      </c>
      <c r="AE49" s="17">
        <v>196</v>
      </c>
      <c r="AF49" s="17">
        <v>60</v>
      </c>
      <c r="AG49" s="17">
        <v>1</v>
      </c>
      <c r="AH49" s="17">
        <v>1</v>
      </c>
      <c r="AI49" s="73">
        <v>0</v>
      </c>
    </row>
    <row r="50" spans="1:35" x14ac:dyDescent="0.2">
      <c r="A50" s="7" t="s">
        <v>78</v>
      </c>
      <c r="B50" s="54">
        <v>4083</v>
      </c>
      <c r="C50" s="54">
        <v>1133</v>
      </c>
      <c r="D50" s="17">
        <v>5</v>
      </c>
      <c r="E50" s="17">
        <v>2774</v>
      </c>
      <c r="F50" s="17">
        <v>63</v>
      </c>
      <c r="G50" s="17">
        <v>78</v>
      </c>
      <c r="H50" s="17">
        <v>28</v>
      </c>
      <c r="I50" s="17">
        <v>1</v>
      </c>
      <c r="J50" s="43">
        <v>1</v>
      </c>
      <c r="K50" s="54">
        <v>1133</v>
      </c>
      <c r="L50" s="17">
        <v>989</v>
      </c>
      <c r="M50" s="17">
        <v>1704</v>
      </c>
      <c r="N50" s="17">
        <v>145</v>
      </c>
      <c r="O50" s="17">
        <v>78</v>
      </c>
      <c r="P50" s="17">
        <v>5</v>
      </c>
      <c r="Q50" s="17">
        <v>28</v>
      </c>
      <c r="R50" s="17">
        <v>0</v>
      </c>
      <c r="S50" s="43">
        <v>1</v>
      </c>
      <c r="T50" s="54">
        <v>1059</v>
      </c>
      <c r="U50" s="17">
        <v>110</v>
      </c>
      <c r="V50" s="17">
        <v>2242</v>
      </c>
      <c r="W50" s="17">
        <v>653</v>
      </c>
      <c r="X50" s="17">
        <v>19</v>
      </c>
      <c r="Y50" s="17">
        <v>0</v>
      </c>
      <c r="Z50" s="43">
        <v>0</v>
      </c>
      <c r="AA50" s="54">
        <v>1059</v>
      </c>
      <c r="AB50" s="17">
        <v>782</v>
      </c>
      <c r="AC50" s="17">
        <v>1410</v>
      </c>
      <c r="AD50" s="17">
        <v>50</v>
      </c>
      <c r="AE50" s="17">
        <v>653</v>
      </c>
      <c r="AF50" s="17">
        <v>110</v>
      </c>
      <c r="AG50" s="17">
        <v>19</v>
      </c>
      <c r="AH50" s="17">
        <v>0</v>
      </c>
      <c r="AI50" s="73">
        <v>0</v>
      </c>
    </row>
    <row r="51" spans="1:35" x14ac:dyDescent="0.2">
      <c r="A51" s="6" t="str">
        <f>VLOOKUP("&lt;Zeilentitel_7&gt;",Uebersetzungen!$B$3:$E$140,Uebersetzungen!$B$2+1,FALSE)</f>
        <v>Region Maloja</v>
      </c>
      <c r="B51" s="48">
        <v>9564</v>
      </c>
      <c r="C51" s="48">
        <v>1217</v>
      </c>
      <c r="D51" s="9">
        <v>6</v>
      </c>
      <c r="E51" s="9">
        <v>7245</v>
      </c>
      <c r="F51" s="9">
        <v>249</v>
      </c>
      <c r="G51" s="9">
        <v>516</v>
      </c>
      <c r="H51" s="9">
        <v>314</v>
      </c>
      <c r="I51" s="9">
        <v>13</v>
      </c>
      <c r="J51" s="47">
        <v>4</v>
      </c>
      <c r="K51" s="48">
        <v>1217</v>
      </c>
      <c r="L51" s="9">
        <v>5</v>
      </c>
      <c r="M51" s="9">
        <v>6976</v>
      </c>
      <c r="N51" s="9">
        <v>501</v>
      </c>
      <c r="O51" s="9">
        <v>517</v>
      </c>
      <c r="P51" s="9">
        <v>6</v>
      </c>
      <c r="Q51" s="9">
        <v>318</v>
      </c>
      <c r="R51" s="9">
        <v>20</v>
      </c>
      <c r="S51" s="47">
        <v>4</v>
      </c>
      <c r="T51" s="48">
        <v>1059</v>
      </c>
      <c r="U51" s="9">
        <v>139</v>
      </c>
      <c r="V51" s="9">
        <v>6806</v>
      </c>
      <c r="W51" s="9">
        <v>1229</v>
      </c>
      <c r="X51" s="9">
        <v>258</v>
      </c>
      <c r="Y51" s="9">
        <v>69</v>
      </c>
      <c r="Z51" s="47">
        <v>4</v>
      </c>
      <c r="AA51" s="48">
        <v>1059</v>
      </c>
      <c r="AB51" s="9">
        <v>3</v>
      </c>
      <c r="AC51" s="9">
        <v>6617</v>
      </c>
      <c r="AD51" s="9">
        <v>194</v>
      </c>
      <c r="AE51" s="9">
        <v>1229</v>
      </c>
      <c r="AF51" s="9">
        <v>139</v>
      </c>
      <c r="AG51" s="9">
        <v>259</v>
      </c>
      <c r="AH51" s="9">
        <v>60</v>
      </c>
      <c r="AI51" s="72">
        <v>4</v>
      </c>
    </row>
    <row r="52" spans="1:35" x14ac:dyDescent="0.2">
      <c r="A52" s="7" t="s">
        <v>42</v>
      </c>
      <c r="B52" s="54">
        <v>319</v>
      </c>
      <c r="C52" s="54">
        <v>45</v>
      </c>
      <c r="D52" s="17">
        <v>0</v>
      </c>
      <c r="E52" s="17">
        <v>248</v>
      </c>
      <c r="F52" s="17">
        <v>17</v>
      </c>
      <c r="G52" s="17">
        <v>9</v>
      </c>
      <c r="H52" s="17">
        <v>0</v>
      </c>
      <c r="I52" s="17">
        <v>0</v>
      </c>
      <c r="J52" s="43">
        <v>0</v>
      </c>
      <c r="K52" s="54">
        <v>45</v>
      </c>
      <c r="L52" s="17">
        <v>0</v>
      </c>
      <c r="M52" s="17">
        <v>237</v>
      </c>
      <c r="N52" s="17">
        <v>28</v>
      </c>
      <c r="O52" s="17">
        <v>9</v>
      </c>
      <c r="P52" s="17">
        <v>0</v>
      </c>
      <c r="Q52" s="17">
        <v>0</v>
      </c>
      <c r="R52" s="17">
        <v>0</v>
      </c>
      <c r="S52" s="43">
        <v>0</v>
      </c>
      <c r="T52" s="54">
        <v>45</v>
      </c>
      <c r="U52" s="17">
        <v>5</v>
      </c>
      <c r="V52" s="17">
        <v>231</v>
      </c>
      <c r="W52" s="17">
        <v>38</v>
      </c>
      <c r="X52" s="17">
        <v>0</v>
      </c>
      <c r="Y52" s="17">
        <v>0</v>
      </c>
      <c r="Z52" s="43">
        <v>0</v>
      </c>
      <c r="AA52" s="54">
        <v>45</v>
      </c>
      <c r="AB52" s="17">
        <v>0</v>
      </c>
      <c r="AC52" s="17">
        <v>219</v>
      </c>
      <c r="AD52" s="17">
        <v>12</v>
      </c>
      <c r="AE52" s="17">
        <v>38</v>
      </c>
      <c r="AF52" s="17">
        <v>5</v>
      </c>
      <c r="AG52" s="17">
        <v>0</v>
      </c>
      <c r="AH52" s="17">
        <v>0</v>
      </c>
      <c r="AI52" s="73">
        <v>0</v>
      </c>
    </row>
    <row r="53" spans="1:35" x14ac:dyDescent="0.2">
      <c r="A53" s="7" t="s">
        <v>43</v>
      </c>
      <c r="B53" s="54">
        <v>762</v>
      </c>
      <c r="C53" s="54">
        <v>102</v>
      </c>
      <c r="D53" s="17">
        <v>1</v>
      </c>
      <c r="E53" s="17">
        <v>598</v>
      </c>
      <c r="F53" s="17">
        <v>4</v>
      </c>
      <c r="G53" s="17">
        <v>43</v>
      </c>
      <c r="H53" s="17">
        <v>7</v>
      </c>
      <c r="I53" s="17">
        <v>5</v>
      </c>
      <c r="J53" s="43">
        <v>2</v>
      </c>
      <c r="K53" s="54">
        <v>102</v>
      </c>
      <c r="L53" s="17">
        <v>0</v>
      </c>
      <c r="M53" s="17">
        <v>578</v>
      </c>
      <c r="N53" s="17">
        <v>19</v>
      </c>
      <c r="O53" s="17">
        <v>44</v>
      </c>
      <c r="P53" s="17">
        <v>1</v>
      </c>
      <c r="Q53" s="17">
        <v>7</v>
      </c>
      <c r="R53" s="17">
        <v>9</v>
      </c>
      <c r="S53" s="43">
        <v>2</v>
      </c>
      <c r="T53" s="54">
        <v>62</v>
      </c>
      <c r="U53" s="17">
        <v>41</v>
      </c>
      <c r="V53" s="17">
        <v>525</v>
      </c>
      <c r="W53" s="17">
        <v>80</v>
      </c>
      <c r="X53" s="17">
        <v>2</v>
      </c>
      <c r="Y53" s="17">
        <v>49</v>
      </c>
      <c r="Z53" s="43">
        <v>3</v>
      </c>
      <c r="AA53" s="54">
        <v>62</v>
      </c>
      <c r="AB53" s="17">
        <v>0</v>
      </c>
      <c r="AC53" s="17">
        <v>518</v>
      </c>
      <c r="AD53" s="17">
        <v>7</v>
      </c>
      <c r="AE53" s="17">
        <v>80</v>
      </c>
      <c r="AF53" s="17">
        <v>41</v>
      </c>
      <c r="AG53" s="17">
        <v>2</v>
      </c>
      <c r="AH53" s="17">
        <v>49</v>
      </c>
      <c r="AI53" s="73">
        <v>3</v>
      </c>
    </row>
    <row r="54" spans="1:35" x14ac:dyDescent="0.2">
      <c r="A54" s="7" t="s">
        <v>44</v>
      </c>
      <c r="B54" s="54">
        <v>95</v>
      </c>
      <c r="C54" s="54">
        <v>7</v>
      </c>
      <c r="D54" s="17">
        <v>0</v>
      </c>
      <c r="E54" s="17">
        <v>73</v>
      </c>
      <c r="F54" s="17">
        <v>9</v>
      </c>
      <c r="G54" s="17">
        <v>6</v>
      </c>
      <c r="H54" s="17">
        <v>0</v>
      </c>
      <c r="I54" s="17">
        <v>0</v>
      </c>
      <c r="J54" s="43">
        <v>0</v>
      </c>
      <c r="K54" s="54">
        <v>7</v>
      </c>
      <c r="L54" s="17">
        <v>0</v>
      </c>
      <c r="M54" s="17">
        <v>69</v>
      </c>
      <c r="N54" s="17">
        <v>13</v>
      </c>
      <c r="O54" s="17">
        <v>6</v>
      </c>
      <c r="P54" s="17">
        <v>0</v>
      </c>
      <c r="Q54" s="17">
        <v>0</v>
      </c>
      <c r="R54" s="17">
        <v>0</v>
      </c>
      <c r="S54" s="43">
        <v>0</v>
      </c>
      <c r="T54" s="54">
        <v>1</v>
      </c>
      <c r="U54" s="17">
        <v>1</v>
      </c>
      <c r="V54" s="17">
        <v>71</v>
      </c>
      <c r="W54" s="17">
        <v>22</v>
      </c>
      <c r="X54" s="17">
        <v>0</v>
      </c>
      <c r="Y54" s="17">
        <v>0</v>
      </c>
      <c r="Z54" s="43">
        <v>0</v>
      </c>
      <c r="AA54" s="54">
        <v>1</v>
      </c>
      <c r="AB54" s="17">
        <v>0</v>
      </c>
      <c r="AC54" s="17">
        <v>67</v>
      </c>
      <c r="AD54" s="17">
        <v>4</v>
      </c>
      <c r="AE54" s="17">
        <v>22</v>
      </c>
      <c r="AF54" s="17">
        <v>1</v>
      </c>
      <c r="AG54" s="17">
        <v>0</v>
      </c>
      <c r="AH54" s="17">
        <v>0</v>
      </c>
      <c r="AI54" s="73">
        <v>0</v>
      </c>
    </row>
    <row r="55" spans="1:35" x14ac:dyDescent="0.2">
      <c r="A55" s="7" t="s">
        <v>45</v>
      </c>
      <c r="B55" s="54">
        <v>1019</v>
      </c>
      <c r="C55" s="54">
        <v>210</v>
      </c>
      <c r="D55" s="17">
        <v>2</v>
      </c>
      <c r="E55" s="17">
        <v>795</v>
      </c>
      <c r="F55" s="17">
        <v>1</v>
      </c>
      <c r="G55" s="17">
        <v>10</v>
      </c>
      <c r="H55" s="17">
        <v>0</v>
      </c>
      <c r="I55" s="17">
        <v>1</v>
      </c>
      <c r="J55" s="43">
        <v>0</v>
      </c>
      <c r="K55" s="54">
        <v>210</v>
      </c>
      <c r="L55" s="17">
        <v>0</v>
      </c>
      <c r="M55" s="17">
        <v>760</v>
      </c>
      <c r="N55" s="17">
        <v>37</v>
      </c>
      <c r="O55" s="17">
        <v>10</v>
      </c>
      <c r="P55" s="17">
        <v>2</v>
      </c>
      <c r="Q55" s="17">
        <v>0</v>
      </c>
      <c r="R55" s="17">
        <v>0</v>
      </c>
      <c r="S55" s="43">
        <v>0</v>
      </c>
      <c r="T55" s="54">
        <v>206</v>
      </c>
      <c r="U55" s="17">
        <v>25</v>
      </c>
      <c r="V55" s="17">
        <v>738</v>
      </c>
      <c r="W55" s="17">
        <v>49</v>
      </c>
      <c r="X55" s="17">
        <v>0</v>
      </c>
      <c r="Y55" s="17">
        <v>1</v>
      </c>
      <c r="Z55" s="43">
        <v>0</v>
      </c>
      <c r="AA55" s="54">
        <v>206</v>
      </c>
      <c r="AB55" s="17">
        <v>0</v>
      </c>
      <c r="AC55" s="17">
        <v>706</v>
      </c>
      <c r="AD55" s="17">
        <v>33</v>
      </c>
      <c r="AE55" s="17">
        <v>49</v>
      </c>
      <c r="AF55" s="17">
        <v>25</v>
      </c>
      <c r="AG55" s="17">
        <v>0</v>
      </c>
      <c r="AH55" s="17">
        <v>0</v>
      </c>
      <c r="AI55" s="73">
        <v>0</v>
      </c>
    </row>
    <row r="56" spans="1:35" x14ac:dyDescent="0.2">
      <c r="A56" s="7" t="s">
        <v>94</v>
      </c>
      <c r="B56" s="54">
        <v>391</v>
      </c>
      <c r="C56" s="54">
        <v>100</v>
      </c>
      <c r="D56" s="17">
        <v>0</v>
      </c>
      <c r="E56" s="17">
        <v>263</v>
      </c>
      <c r="F56" s="17">
        <v>13</v>
      </c>
      <c r="G56" s="17">
        <v>13</v>
      </c>
      <c r="H56" s="17">
        <v>0</v>
      </c>
      <c r="I56" s="17">
        <v>0</v>
      </c>
      <c r="J56" s="43">
        <v>2</v>
      </c>
      <c r="K56" s="54">
        <v>100</v>
      </c>
      <c r="L56" s="17">
        <v>0</v>
      </c>
      <c r="M56" s="17">
        <v>257</v>
      </c>
      <c r="N56" s="17">
        <v>19</v>
      </c>
      <c r="O56" s="17">
        <v>13</v>
      </c>
      <c r="P56" s="17">
        <v>0</v>
      </c>
      <c r="Q56" s="17">
        <v>0</v>
      </c>
      <c r="R56" s="17">
        <v>0</v>
      </c>
      <c r="S56" s="43">
        <v>2</v>
      </c>
      <c r="T56" s="54">
        <v>88</v>
      </c>
      <c r="U56" s="17">
        <v>2</v>
      </c>
      <c r="V56" s="17">
        <v>244</v>
      </c>
      <c r="W56" s="17">
        <v>57</v>
      </c>
      <c r="X56" s="17">
        <v>0</v>
      </c>
      <c r="Y56" s="17">
        <v>0</v>
      </c>
      <c r="Z56" s="43">
        <v>0</v>
      </c>
      <c r="AA56" s="54">
        <v>88</v>
      </c>
      <c r="AB56" s="17">
        <v>0</v>
      </c>
      <c r="AC56" s="17">
        <v>240</v>
      </c>
      <c r="AD56" s="17">
        <v>4</v>
      </c>
      <c r="AE56" s="17">
        <v>57</v>
      </c>
      <c r="AF56" s="17">
        <v>2</v>
      </c>
      <c r="AG56" s="17">
        <v>0</v>
      </c>
      <c r="AH56" s="17">
        <v>0</v>
      </c>
      <c r="AI56" s="73">
        <v>0</v>
      </c>
    </row>
    <row r="57" spans="1:35" x14ac:dyDescent="0.2">
      <c r="A57" s="7" t="s">
        <v>46</v>
      </c>
      <c r="B57" s="54">
        <v>1477</v>
      </c>
      <c r="C57" s="54">
        <v>248</v>
      </c>
      <c r="D57" s="17">
        <v>0</v>
      </c>
      <c r="E57" s="17">
        <v>1114</v>
      </c>
      <c r="F57" s="17">
        <v>14</v>
      </c>
      <c r="G57" s="17">
        <v>39</v>
      </c>
      <c r="H57" s="17">
        <v>62</v>
      </c>
      <c r="I57" s="17">
        <v>0</v>
      </c>
      <c r="J57" s="43">
        <v>0</v>
      </c>
      <c r="K57" s="54">
        <v>248</v>
      </c>
      <c r="L57" s="17">
        <v>0</v>
      </c>
      <c r="M57" s="17">
        <v>1072</v>
      </c>
      <c r="N57" s="17">
        <v>56</v>
      </c>
      <c r="O57" s="17">
        <v>39</v>
      </c>
      <c r="P57" s="17">
        <v>0</v>
      </c>
      <c r="Q57" s="17">
        <v>62</v>
      </c>
      <c r="R57" s="17">
        <v>0</v>
      </c>
      <c r="S57" s="43">
        <v>0</v>
      </c>
      <c r="T57" s="54">
        <v>244</v>
      </c>
      <c r="U57" s="17">
        <v>17</v>
      </c>
      <c r="V57" s="17">
        <v>992</v>
      </c>
      <c r="W57" s="17">
        <v>173</v>
      </c>
      <c r="X57" s="17">
        <v>51</v>
      </c>
      <c r="Y57" s="17">
        <v>0</v>
      </c>
      <c r="Z57" s="43">
        <v>0</v>
      </c>
      <c r="AA57" s="54">
        <v>244</v>
      </c>
      <c r="AB57" s="17">
        <v>0</v>
      </c>
      <c r="AC57" s="17">
        <v>976</v>
      </c>
      <c r="AD57" s="17">
        <v>16</v>
      </c>
      <c r="AE57" s="17">
        <v>173</v>
      </c>
      <c r="AF57" s="17">
        <v>17</v>
      </c>
      <c r="AG57" s="17">
        <v>50</v>
      </c>
      <c r="AH57" s="17">
        <v>1</v>
      </c>
      <c r="AI57" s="73">
        <v>0</v>
      </c>
    </row>
    <row r="58" spans="1:35" x14ac:dyDescent="0.2">
      <c r="A58" s="7" t="s">
        <v>96</v>
      </c>
      <c r="B58" s="54">
        <v>2803</v>
      </c>
      <c r="C58" s="54">
        <v>126</v>
      </c>
      <c r="D58" s="17">
        <v>0</v>
      </c>
      <c r="E58" s="17">
        <v>2490</v>
      </c>
      <c r="F58" s="17">
        <v>0</v>
      </c>
      <c r="G58" s="17">
        <v>1</v>
      </c>
      <c r="H58" s="17">
        <v>186</v>
      </c>
      <c r="I58" s="17">
        <v>0</v>
      </c>
      <c r="J58" s="43">
        <v>0</v>
      </c>
      <c r="K58" s="54">
        <v>126</v>
      </c>
      <c r="L58" s="17">
        <v>1</v>
      </c>
      <c r="M58" s="17">
        <v>2485</v>
      </c>
      <c r="N58" s="17">
        <v>4</v>
      </c>
      <c r="O58" s="17">
        <v>1</v>
      </c>
      <c r="P58" s="17">
        <v>0</v>
      </c>
      <c r="Q58" s="17">
        <v>186</v>
      </c>
      <c r="R58" s="17">
        <v>0</v>
      </c>
      <c r="S58" s="43">
        <v>0</v>
      </c>
      <c r="T58" s="54">
        <v>124</v>
      </c>
      <c r="U58" s="17">
        <v>7</v>
      </c>
      <c r="V58" s="17">
        <v>2483</v>
      </c>
      <c r="W58" s="17">
        <v>9</v>
      </c>
      <c r="X58" s="17">
        <v>180</v>
      </c>
      <c r="Y58" s="17">
        <v>0</v>
      </c>
      <c r="Z58" s="43">
        <v>0</v>
      </c>
      <c r="AA58" s="54">
        <v>124</v>
      </c>
      <c r="AB58" s="17">
        <v>1</v>
      </c>
      <c r="AC58" s="17">
        <v>2478</v>
      </c>
      <c r="AD58" s="17">
        <v>4</v>
      </c>
      <c r="AE58" s="17">
        <v>9</v>
      </c>
      <c r="AF58" s="17">
        <v>7</v>
      </c>
      <c r="AG58" s="17">
        <v>180</v>
      </c>
      <c r="AH58" s="17">
        <v>0</v>
      </c>
      <c r="AI58" s="73">
        <v>0</v>
      </c>
    </row>
    <row r="59" spans="1:35" x14ac:dyDescent="0.2">
      <c r="A59" s="7" t="s">
        <v>47</v>
      </c>
      <c r="B59" s="54">
        <v>360</v>
      </c>
      <c r="C59" s="54">
        <v>60</v>
      </c>
      <c r="D59" s="17">
        <v>0</v>
      </c>
      <c r="E59" s="17">
        <v>208</v>
      </c>
      <c r="F59" s="17">
        <v>46</v>
      </c>
      <c r="G59" s="17">
        <v>24</v>
      </c>
      <c r="H59" s="17">
        <v>20</v>
      </c>
      <c r="I59" s="17">
        <v>2</v>
      </c>
      <c r="J59" s="43">
        <v>0</v>
      </c>
      <c r="K59" s="54">
        <v>60</v>
      </c>
      <c r="L59" s="17">
        <v>0</v>
      </c>
      <c r="M59" s="17">
        <v>167</v>
      </c>
      <c r="N59" s="17">
        <v>80</v>
      </c>
      <c r="O59" s="17">
        <v>24</v>
      </c>
      <c r="P59" s="17">
        <v>0</v>
      </c>
      <c r="Q59" s="17">
        <v>20</v>
      </c>
      <c r="R59" s="17">
        <v>9</v>
      </c>
      <c r="S59" s="43">
        <v>0</v>
      </c>
      <c r="T59" s="54">
        <v>44</v>
      </c>
      <c r="U59" s="17">
        <v>17</v>
      </c>
      <c r="V59" s="17">
        <v>192</v>
      </c>
      <c r="W59" s="17">
        <v>91</v>
      </c>
      <c r="X59" s="17">
        <v>9</v>
      </c>
      <c r="Y59" s="17">
        <v>7</v>
      </c>
      <c r="Z59" s="43">
        <v>0</v>
      </c>
      <c r="AA59" s="54">
        <v>44</v>
      </c>
      <c r="AB59" s="17">
        <v>0</v>
      </c>
      <c r="AC59" s="17">
        <v>154</v>
      </c>
      <c r="AD59" s="17">
        <v>45</v>
      </c>
      <c r="AE59" s="17">
        <v>91</v>
      </c>
      <c r="AF59" s="17">
        <v>17</v>
      </c>
      <c r="AG59" s="17">
        <v>9</v>
      </c>
      <c r="AH59" s="17">
        <v>0</v>
      </c>
      <c r="AI59" s="73">
        <v>0</v>
      </c>
    </row>
    <row r="60" spans="1:35" x14ac:dyDescent="0.2">
      <c r="A60" s="7" t="s">
        <v>97</v>
      </c>
      <c r="B60" s="54">
        <v>345</v>
      </c>
      <c r="C60" s="54">
        <v>53</v>
      </c>
      <c r="D60" s="17">
        <v>0</v>
      </c>
      <c r="E60" s="17">
        <v>288</v>
      </c>
      <c r="F60" s="17">
        <v>3</v>
      </c>
      <c r="G60" s="17">
        <v>1</v>
      </c>
      <c r="H60" s="17">
        <v>0</v>
      </c>
      <c r="I60" s="17">
        <v>0</v>
      </c>
      <c r="J60" s="43">
        <v>0</v>
      </c>
      <c r="K60" s="54">
        <v>53</v>
      </c>
      <c r="L60" s="17">
        <v>0</v>
      </c>
      <c r="M60" s="17">
        <v>274</v>
      </c>
      <c r="N60" s="17">
        <v>17</v>
      </c>
      <c r="O60" s="17">
        <v>1</v>
      </c>
      <c r="P60" s="17">
        <v>0</v>
      </c>
      <c r="Q60" s="17">
        <v>0</v>
      </c>
      <c r="R60" s="17">
        <v>0</v>
      </c>
      <c r="S60" s="43">
        <v>0</v>
      </c>
      <c r="T60" s="54">
        <v>15</v>
      </c>
      <c r="U60" s="17">
        <v>3</v>
      </c>
      <c r="V60" s="17">
        <v>279</v>
      </c>
      <c r="W60" s="17">
        <v>45</v>
      </c>
      <c r="X60" s="17">
        <v>0</v>
      </c>
      <c r="Y60" s="17">
        <v>3</v>
      </c>
      <c r="Z60" s="43">
        <v>0</v>
      </c>
      <c r="AA60" s="54">
        <v>15</v>
      </c>
      <c r="AB60" s="17">
        <v>0</v>
      </c>
      <c r="AC60" s="17">
        <v>269</v>
      </c>
      <c r="AD60" s="17">
        <v>10</v>
      </c>
      <c r="AE60" s="17">
        <v>45</v>
      </c>
      <c r="AF60" s="17">
        <v>3</v>
      </c>
      <c r="AG60" s="17">
        <v>0</v>
      </c>
      <c r="AH60" s="17">
        <v>3</v>
      </c>
      <c r="AI60" s="73">
        <v>0</v>
      </c>
    </row>
    <row r="61" spans="1:35" x14ac:dyDescent="0.2">
      <c r="A61" s="7" t="s">
        <v>48</v>
      </c>
      <c r="B61" s="54">
        <v>668</v>
      </c>
      <c r="C61" s="54">
        <v>69</v>
      </c>
      <c r="D61" s="17">
        <v>0</v>
      </c>
      <c r="E61" s="17">
        <v>535</v>
      </c>
      <c r="F61" s="17">
        <v>10</v>
      </c>
      <c r="G61" s="17">
        <v>43</v>
      </c>
      <c r="H61" s="17">
        <v>11</v>
      </c>
      <c r="I61" s="17">
        <v>0</v>
      </c>
      <c r="J61" s="43">
        <v>0</v>
      </c>
      <c r="K61" s="54">
        <v>69</v>
      </c>
      <c r="L61" s="17">
        <v>0</v>
      </c>
      <c r="M61" s="17">
        <v>519</v>
      </c>
      <c r="N61" s="17">
        <v>26</v>
      </c>
      <c r="O61" s="17">
        <v>43</v>
      </c>
      <c r="P61" s="17">
        <v>0</v>
      </c>
      <c r="Q61" s="17">
        <v>11</v>
      </c>
      <c r="R61" s="17">
        <v>0</v>
      </c>
      <c r="S61" s="43">
        <v>0</v>
      </c>
      <c r="T61" s="54">
        <v>56</v>
      </c>
      <c r="U61" s="17">
        <v>4</v>
      </c>
      <c r="V61" s="17">
        <v>533</v>
      </c>
      <c r="W61" s="17">
        <v>65</v>
      </c>
      <c r="X61" s="17">
        <v>10</v>
      </c>
      <c r="Y61" s="17">
        <v>0</v>
      </c>
      <c r="Z61" s="43">
        <v>0</v>
      </c>
      <c r="AA61" s="54">
        <v>56</v>
      </c>
      <c r="AB61" s="17">
        <v>0</v>
      </c>
      <c r="AC61" s="17">
        <v>515</v>
      </c>
      <c r="AD61" s="17">
        <v>18</v>
      </c>
      <c r="AE61" s="17">
        <v>65</v>
      </c>
      <c r="AF61" s="17">
        <v>4</v>
      </c>
      <c r="AG61" s="17">
        <v>10</v>
      </c>
      <c r="AH61" s="17">
        <v>0</v>
      </c>
      <c r="AI61" s="73">
        <v>0</v>
      </c>
    </row>
    <row r="62" spans="1:35" x14ac:dyDescent="0.2">
      <c r="A62" s="7" t="s">
        <v>49</v>
      </c>
      <c r="B62" s="54">
        <v>565</v>
      </c>
      <c r="C62" s="54">
        <v>94</v>
      </c>
      <c r="D62" s="17">
        <v>1</v>
      </c>
      <c r="E62" s="17">
        <v>411</v>
      </c>
      <c r="F62" s="17">
        <v>12</v>
      </c>
      <c r="G62" s="17">
        <v>22</v>
      </c>
      <c r="H62" s="17">
        <v>20</v>
      </c>
      <c r="I62" s="17">
        <v>5</v>
      </c>
      <c r="J62" s="43">
        <v>0</v>
      </c>
      <c r="K62" s="54">
        <v>94</v>
      </c>
      <c r="L62" s="17">
        <v>1</v>
      </c>
      <c r="M62" s="17">
        <v>401</v>
      </c>
      <c r="N62" s="17">
        <v>21</v>
      </c>
      <c r="O62" s="17">
        <v>22</v>
      </c>
      <c r="P62" s="17">
        <v>1</v>
      </c>
      <c r="Q62" s="17">
        <v>24</v>
      </c>
      <c r="R62" s="17">
        <v>1</v>
      </c>
      <c r="S62" s="43">
        <v>0</v>
      </c>
      <c r="T62" s="54">
        <v>87</v>
      </c>
      <c r="U62" s="17">
        <v>14</v>
      </c>
      <c r="V62" s="17">
        <v>359</v>
      </c>
      <c r="W62" s="17">
        <v>91</v>
      </c>
      <c r="X62" s="17">
        <v>6</v>
      </c>
      <c r="Y62" s="17">
        <v>8</v>
      </c>
      <c r="Z62" s="43">
        <v>0</v>
      </c>
      <c r="AA62" s="54">
        <v>87</v>
      </c>
      <c r="AB62" s="17">
        <v>0</v>
      </c>
      <c r="AC62" s="17">
        <v>352</v>
      </c>
      <c r="AD62" s="17">
        <v>7</v>
      </c>
      <c r="AE62" s="17">
        <v>91</v>
      </c>
      <c r="AF62" s="17">
        <v>14</v>
      </c>
      <c r="AG62" s="17">
        <v>8</v>
      </c>
      <c r="AH62" s="17">
        <v>6</v>
      </c>
      <c r="AI62" s="73">
        <v>0</v>
      </c>
    </row>
    <row r="63" spans="1:35" x14ac:dyDescent="0.2">
      <c r="A63" s="7" t="s">
        <v>98</v>
      </c>
      <c r="B63" s="54">
        <v>760</v>
      </c>
      <c r="C63" s="54">
        <v>103</v>
      </c>
      <c r="D63" s="17">
        <v>2</v>
      </c>
      <c r="E63" s="17">
        <v>222</v>
      </c>
      <c r="F63" s="17">
        <v>120</v>
      </c>
      <c r="G63" s="17">
        <v>305</v>
      </c>
      <c r="H63" s="17">
        <v>8</v>
      </c>
      <c r="I63" s="17">
        <v>0</v>
      </c>
      <c r="J63" s="43">
        <v>0</v>
      </c>
      <c r="K63" s="54">
        <v>103</v>
      </c>
      <c r="L63" s="17">
        <v>3</v>
      </c>
      <c r="M63" s="17">
        <v>157</v>
      </c>
      <c r="N63" s="17">
        <v>181</v>
      </c>
      <c r="O63" s="17">
        <v>305</v>
      </c>
      <c r="P63" s="17">
        <v>2</v>
      </c>
      <c r="Q63" s="17">
        <v>8</v>
      </c>
      <c r="R63" s="17">
        <v>1</v>
      </c>
      <c r="S63" s="43">
        <v>0</v>
      </c>
      <c r="T63" s="54">
        <v>87</v>
      </c>
      <c r="U63" s="17">
        <v>3</v>
      </c>
      <c r="V63" s="17">
        <v>159</v>
      </c>
      <c r="W63" s="17">
        <v>509</v>
      </c>
      <c r="X63" s="17">
        <v>0</v>
      </c>
      <c r="Y63" s="17">
        <v>1</v>
      </c>
      <c r="Z63" s="43">
        <v>1</v>
      </c>
      <c r="AA63" s="54">
        <v>87</v>
      </c>
      <c r="AB63" s="17">
        <v>2</v>
      </c>
      <c r="AC63" s="17">
        <v>123</v>
      </c>
      <c r="AD63" s="17">
        <v>34</v>
      </c>
      <c r="AE63" s="17">
        <v>509</v>
      </c>
      <c r="AF63" s="17">
        <v>3</v>
      </c>
      <c r="AG63" s="17">
        <v>0</v>
      </c>
      <c r="AH63" s="17">
        <v>1</v>
      </c>
      <c r="AI63" s="73">
        <v>1</v>
      </c>
    </row>
    <row r="64" spans="1:35" x14ac:dyDescent="0.2">
      <c r="A64" s="6" t="str">
        <f>VLOOKUP("&lt;Zeilentitel_8&gt;",Uebersetzungen!$B$3:$E$140,Uebersetzungen!$B$2+1,FALSE)</f>
        <v>Region Moesa</v>
      </c>
      <c r="B64" s="48">
        <v>4410</v>
      </c>
      <c r="C64" s="48">
        <v>926</v>
      </c>
      <c r="D64" s="9">
        <v>15</v>
      </c>
      <c r="E64" s="9">
        <v>1384</v>
      </c>
      <c r="F64" s="9">
        <v>335</v>
      </c>
      <c r="G64" s="9">
        <v>1745</v>
      </c>
      <c r="H64" s="9">
        <v>1</v>
      </c>
      <c r="I64" s="9">
        <v>2</v>
      </c>
      <c r="J64" s="47">
        <v>2</v>
      </c>
      <c r="K64" s="48">
        <v>926</v>
      </c>
      <c r="L64" s="9">
        <v>7</v>
      </c>
      <c r="M64" s="9">
        <v>1227</v>
      </c>
      <c r="N64" s="9">
        <v>470</v>
      </c>
      <c r="O64" s="9">
        <v>1745</v>
      </c>
      <c r="P64" s="9">
        <v>15</v>
      </c>
      <c r="Q64" s="9">
        <v>1</v>
      </c>
      <c r="R64" s="9">
        <v>17</v>
      </c>
      <c r="S64" s="47">
        <v>2</v>
      </c>
      <c r="T64" s="48">
        <v>677</v>
      </c>
      <c r="U64" s="9">
        <v>28</v>
      </c>
      <c r="V64" s="9">
        <v>1159</v>
      </c>
      <c r="W64" s="9">
        <v>2532</v>
      </c>
      <c r="X64" s="9">
        <v>1</v>
      </c>
      <c r="Y64" s="9">
        <v>9</v>
      </c>
      <c r="Z64" s="47">
        <v>4</v>
      </c>
      <c r="AA64" s="48">
        <v>677</v>
      </c>
      <c r="AB64" s="9">
        <v>12</v>
      </c>
      <c r="AC64" s="9">
        <v>1097</v>
      </c>
      <c r="AD64" s="9">
        <v>50</v>
      </c>
      <c r="AE64" s="9">
        <v>2532</v>
      </c>
      <c r="AF64" s="9">
        <v>28</v>
      </c>
      <c r="AG64" s="9">
        <v>1</v>
      </c>
      <c r="AH64" s="9">
        <v>9</v>
      </c>
      <c r="AI64" s="72">
        <v>4</v>
      </c>
    </row>
    <row r="65" spans="1:35" x14ac:dyDescent="0.2">
      <c r="A65" s="7" t="s">
        <v>50</v>
      </c>
      <c r="B65" s="54">
        <v>50</v>
      </c>
      <c r="C65" s="54">
        <v>0</v>
      </c>
      <c r="D65" s="17">
        <v>0</v>
      </c>
      <c r="E65" s="17">
        <v>9</v>
      </c>
      <c r="F65" s="17">
        <v>29</v>
      </c>
      <c r="G65" s="17">
        <v>12</v>
      </c>
      <c r="H65" s="17">
        <v>0</v>
      </c>
      <c r="I65" s="17">
        <v>0</v>
      </c>
      <c r="J65" s="43">
        <v>0</v>
      </c>
      <c r="K65" s="54">
        <v>0</v>
      </c>
      <c r="L65" s="17">
        <v>0</v>
      </c>
      <c r="M65" s="17">
        <v>6</v>
      </c>
      <c r="N65" s="17">
        <v>24</v>
      </c>
      <c r="O65" s="17">
        <v>12</v>
      </c>
      <c r="P65" s="17">
        <v>0</v>
      </c>
      <c r="Q65" s="17">
        <v>0</v>
      </c>
      <c r="R65" s="17">
        <v>8</v>
      </c>
      <c r="S65" s="43">
        <v>0</v>
      </c>
      <c r="T65" s="54">
        <v>0</v>
      </c>
      <c r="U65" s="17">
        <v>0</v>
      </c>
      <c r="V65" s="17">
        <v>5</v>
      </c>
      <c r="W65" s="17">
        <v>44</v>
      </c>
      <c r="X65" s="17">
        <v>0</v>
      </c>
      <c r="Y65" s="17">
        <v>0</v>
      </c>
      <c r="Z65" s="43">
        <v>1</v>
      </c>
      <c r="AA65" s="54">
        <v>0</v>
      </c>
      <c r="AB65" s="17">
        <v>0</v>
      </c>
      <c r="AC65" s="17">
        <v>5</v>
      </c>
      <c r="AD65" s="17">
        <v>0</v>
      </c>
      <c r="AE65" s="17">
        <v>44</v>
      </c>
      <c r="AF65" s="17">
        <v>0</v>
      </c>
      <c r="AG65" s="17">
        <v>0</v>
      </c>
      <c r="AH65" s="17">
        <v>0</v>
      </c>
      <c r="AI65" s="73">
        <v>1</v>
      </c>
    </row>
    <row r="66" spans="1:35" x14ac:dyDescent="0.2">
      <c r="A66" s="7" t="s">
        <v>51</v>
      </c>
      <c r="B66" s="54">
        <v>126</v>
      </c>
      <c r="C66" s="54">
        <v>5</v>
      </c>
      <c r="D66" s="17">
        <v>0</v>
      </c>
      <c r="E66" s="17">
        <v>53</v>
      </c>
      <c r="F66" s="17">
        <v>9</v>
      </c>
      <c r="G66" s="17">
        <v>58</v>
      </c>
      <c r="H66" s="17">
        <v>0</v>
      </c>
      <c r="I66" s="17">
        <v>1</v>
      </c>
      <c r="J66" s="43">
        <v>0</v>
      </c>
      <c r="K66" s="54">
        <v>5</v>
      </c>
      <c r="L66" s="17">
        <v>0</v>
      </c>
      <c r="M66" s="17">
        <v>41</v>
      </c>
      <c r="N66" s="17">
        <v>21</v>
      </c>
      <c r="O66" s="17">
        <v>58</v>
      </c>
      <c r="P66" s="17">
        <v>0</v>
      </c>
      <c r="Q66" s="17">
        <v>0</v>
      </c>
      <c r="R66" s="17">
        <v>1</v>
      </c>
      <c r="S66" s="43">
        <v>0</v>
      </c>
      <c r="T66" s="54">
        <v>1</v>
      </c>
      <c r="U66" s="17">
        <v>5</v>
      </c>
      <c r="V66" s="17">
        <v>37</v>
      </c>
      <c r="W66" s="17">
        <v>83</v>
      </c>
      <c r="X66" s="17">
        <v>0</v>
      </c>
      <c r="Y66" s="17">
        <v>0</v>
      </c>
      <c r="Z66" s="43">
        <v>0</v>
      </c>
      <c r="AA66" s="54">
        <v>1</v>
      </c>
      <c r="AB66" s="17">
        <v>0</v>
      </c>
      <c r="AC66" s="17">
        <v>36</v>
      </c>
      <c r="AD66" s="17">
        <v>1</v>
      </c>
      <c r="AE66" s="17">
        <v>83</v>
      </c>
      <c r="AF66" s="17">
        <v>5</v>
      </c>
      <c r="AG66" s="17">
        <v>0</v>
      </c>
      <c r="AH66" s="17">
        <v>0</v>
      </c>
      <c r="AI66" s="73">
        <v>0</v>
      </c>
    </row>
    <row r="67" spans="1:35" x14ac:dyDescent="0.2">
      <c r="A67" s="7" t="s">
        <v>52</v>
      </c>
      <c r="B67" s="54">
        <v>94</v>
      </c>
      <c r="C67" s="54">
        <v>10</v>
      </c>
      <c r="D67" s="17">
        <v>0</v>
      </c>
      <c r="E67" s="17">
        <v>10</v>
      </c>
      <c r="F67" s="17">
        <v>38</v>
      </c>
      <c r="G67" s="17">
        <v>36</v>
      </c>
      <c r="H67" s="17">
        <v>0</v>
      </c>
      <c r="I67" s="17">
        <v>0</v>
      </c>
      <c r="J67" s="43">
        <v>0</v>
      </c>
      <c r="K67" s="54">
        <v>10</v>
      </c>
      <c r="L67" s="17">
        <v>0</v>
      </c>
      <c r="M67" s="17">
        <v>12</v>
      </c>
      <c r="N67" s="17">
        <v>36</v>
      </c>
      <c r="O67" s="17">
        <v>36</v>
      </c>
      <c r="P67" s="17">
        <v>0</v>
      </c>
      <c r="Q67" s="17">
        <v>0</v>
      </c>
      <c r="R67" s="17">
        <v>0</v>
      </c>
      <c r="S67" s="43">
        <v>0</v>
      </c>
      <c r="T67" s="54">
        <v>7</v>
      </c>
      <c r="U67" s="17">
        <v>0</v>
      </c>
      <c r="V67" s="17">
        <v>9</v>
      </c>
      <c r="W67" s="17">
        <v>77</v>
      </c>
      <c r="X67" s="17">
        <v>0</v>
      </c>
      <c r="Y67" s="17">
        <v>1</v>
      </c>
      <c r="Z67" s="43">
        <v>0</v>
      </c>
      <c r="AA67" s="54">
        <v>7</v>
      </c>
      <c r="AB67" s="17">
        <v>2</v>
      </c>
      <c r="AC67" s="17">
        <v>3</v>
      </c>
      <c r="AD67" s="17">
        <v>4</v>
      </c>
      <c r="AE67" s="17">
        <v>77</v>
      </c>
      <c r="AF67" s="17">
        <v>0</v>
      </c>
      <c r="AG67" s="17">
        <v>0</v>
      </c>
      <c r="AH67" s="17">
        <v>1</v>
      </c>
      <c r="AI67" s="73">
        <v>0</v>
      </c>
    </row>
    <row r="68" spans="1:35" x14ac:dyDescent="0.2">
      <c r="A68" s="7" t="s">
        <v>53</v>
      </c>
      <c r="B68" s="54">
        <v>68</v>
      </c>
      <c r="C68" s="54">
        <v>6</v>
      </c>
      <c r="D68" s="17">
        <v>0</v>
      </c>
      <c r="E68" s="17">
        <v>22</v>
      </c>
      <c r="F68" s="17">
        <v>18</v>
      </c>
      <c r="G68" s="17">
        <v>22</v>
      </c>
      <c r="H68" s="17">
        <v>0</v>
      </c>
      <c r="I68" s="17">
        <v>0</v>
      </c>
      <c r="J68" s="43">
        <v>0</v>
      </c>
      <c r="K68" s="54">
        <v>6</v>
      </c>
      <c r="L68" s="17">
        <v>0</v>
      </c>
      <c r="M68" s="17">
        <v>19</v>
      </c>
      <c r="N68" s="17">
        <v>21</v>
      </c>
      <c r="O68" s="17">
        <v>22</v>
      </c>
      <c r="P68" s="17">
        <v>0</v>
      </c>
      <c r="Q68" s="17">
        <v>0</v>
      </c>
      <c r="R68" s="17">
        <v>0</v>
      </c>
      <c r="S68" s="43">
        <v>0</v>
      </c>
      <c r="T68" s="54">
        <v>6</v>
      </c>
      <c r="U68" s="17">
        <v>0</v>
      </c>
      <c r="V68" s="17">
        <v>17</v>
      </c>
      <c r="W68" s="17">
        <v>44</v>
      </c>
      <c r="X68" s="17">
        <v>0</v>
      </c>
      <c r="Y68" s="17">
        <v>1</v>
      </c>
      <c r="Z68" s="43">
        <v>0</v>
      </c>
      <c r="AA68" s="54">
        <v>6</v>
      </c>
      <c r="AB68" s="17">
        <v>1</v>
      </c>
      <c r="AC68" s="17">
        <v>15</v>
      </c>
      <c r="AD68" s="17">
        <v>1</v>
      </c>
      <c r="AE68" s="17">
        <v>44</v>
      </c>
      <c r="AF68" s="17">
        <v>0</v>
      </c>
      <c r="AG68" s="17">
        <v>0</v>
      </c>
      <c r="AH68" s="17">
        <v>1</v>
      </c>
      <c r="AI68" s="73">
        <v>0</v>
      </c>
    </row>
    <row r="69" spans="1:35" x14ac:dyDescent="0.2">
      <c r="A69" s="7" t="s">
        <v>54</v>
      </c>
      <c r="B69" s="54">
        <v>398</v>
      </c>
      <c r="C69" s="54">
        <v>86</v>
      </c>
      <c r="D69" s="17">
        <v>3</v>
      </c>
      <c r="E69" s="17">
        <v>62</v>
      </c>
      <c r="F69" s="17">
        <v>21</v>
      </c>
      <c r="G69" s="17">
        <v>226</v>
      </c>
      <c r="H69" s="17">
        <v>0</v>
      </c>
      <c r="I69" s="17">
        <v>0</v>
      </c>
      <c r="J69" s="43">
        <v>0</v>
      </c>
      <c r="K69" s="54">
        <v>86</v>
      </c>
      <c r="L69" s="17">
        <v>0</v>
      </c>
      <c r="M69" s="17">
        <v>46</v>
      </c>
      <c r="N69" s="17">
        <v>37</v>
      </c>
      <c r="O69" s="17">
        <v>226</v>
      </c>
      <c r="P69" s="17">
        <v>3</v>
      </c>
      <c r="Q69" s="17">
        <v>0</v>
      </c>
      <c r="R69" s="17">
        <v>0</v>
      </c>
      <c r="S69" s="43">
        <v>0</v>
      </c>
      <c r="T69" s="54">
        <v>18</v>
      </c>
      <c r="U69" s="17">
        <v>0</v>
      </c>
      <c r="V69" s="17">
        <v>43</v>
      </c>
      <c r="W69" s="17">
        <v>336</v>
      </c>
      <c r="X69" s="17">
        <v>0</v>
      </c>
      <c r="Y69" s="17">
        <v>0</v>
      </c>
      <c r="Z69" s="43">
        <v>1</v>
      </c>
      <c r="AA69" s="54">
        <v>18</v>
      </c>
      <c r="AB69" s="17">
        <v>0</v>
      </c>
      <c r="AC69" s="17">
        <v>39</v>
      </c>
      <c r="AD69" s="17">
        <v>4</v>
      </c>
      <c r="AE69" s="17">
        <v>336</v>
      </c>
      <c r="AF69" s="17">
        <v>0</v>
      </c>
      <c r="AG69" s="17">
        <v>0</v>
      </c>
      <c r="AH69" s="17">
        <v>0</v>
      </c>
      <c r="AI69" s="73">
        <v>1</v>
      </c>
    </row>
    <row r="70" spans="1:35" x14ac:dyDescent="0.2">
      <c r="A70" s="7" t="s">
        <v>55</v>
      </c>
      <c r="B70" s="54">
        <v>675</v>
      </c>
      <c r="C70" s="54">
        <v>56</v>
      </c>
      <c r="D70" s="17">
        <v>5</v>
      </c>
      <c r="E70" s="17">
        <v>140</v>
      </c>
      <c r="F70" s="17">
        <v>60</v>
      </c>
      <c r="G70" s="17">
        <v>412</v>
      </c>
      <c r="H70" s="17">
        <v>1</v>
      </c>
      <c r="I70" s="17">
        <v>0</v>
      </c>
      <c r="J70" s="43">
        <v>1</v>
      </c>
      <c r="K70" s="54">
        <v>56</v>
      </c>
      <c r="L70" s="17">
        <v>0</v>
      </c>
      <c r="M70" s="17">
        <v>128</v>
      </c>
      <c r="N70" s="17">
        <v>70</v>
      </c>
      <c r="O70" s="17">
        <v>412</v>
      </c>
      <c r="P70" s="17">
        <v>5</v>
      </c>
      <c r="Q70" s="17">
        <v>1</v>
      </c>
      <c r="R70" s="17">
        <v>2</v>
      </c>
      <c r="S70" s="43">
        <v>1</v>
      </c>
      <c r="T70" s="54">
        <v>58</v>
      </c>
      <c r="U70" s="17">
        <v>7</v>
      </c>
      <c r="V70" s="17">
        <v>97</v>
      </c>
      <c r="W70" s="17">
        <v>511</v>
      </c>
      <c r="X70" s="17">
        <v>0</v>
      </c>
      <c r="Y70" s="17">
        <v>0</v>
      </c>
      <c r="Z70" s="43">
        <v>2</v>
      </c>
      <c r="AA70" s="54">
        <v>58</v>
      </c>
      <c r="AB70" s="17">
        <v>3</v>
      </c>
      <c r="AC70" s="17">
        <v>93</v>
      </c>
      <c r="AD70" s="17">
        <v>2</v>
      </c>
      <c r="AE70" s="17">
        <v>510</v>
      </c>
      <c r="AF70" s="17">
        <v>7</v>
      </c>
      <c r="AG70" s="17">
        <v>0</v>
      </c>
      <c r="AH70" s="17">
        <v>0</v>
      </c>
      <c r="AI70" s="73">
        <v>2</v>
      </c>
    </row>
    <row r="71" spans="1:35" x14ac:dyDescent="0.2">
      <c r="A71" s="7" t="s">
        <v>56</v>
      </c>
      <c r="B71" s="54">
        <v>161</v>
      </c>
      <c r="C71" s="54">
        <v>33</v>
      </c>
      <c r="D71" s="17">
        <v>0</v>
      </c>
      <c r="E71" s="17">
        <v>10</v>
      </c>
      <c r="F71" s="17">
        <v>5</v>
      </c>
      <c r="G71" s="17">
        <v>113</v>
      </c>
      <c r="H71" s="17">
        <v>0</v>
      </c>
      <c r="I71" s="17">
        <v>0</v>
      </c>
      <c r="J71" s="43">
        <v>0</v>
      </c>
      <c r="K71" s="54">
        <v>33</v>
      </c>
      <c r="L71" s="17">
        <v>0</v>
      </c>
      <c r="M71" s="17">
        <v>4</v>
      </c>
      <c r="N71" s="17">
        <v>11</v>
      </c>
      <c r="O71" s="17">
        <v>113</v>
      </c>
      <c r="P71" s="17">
        <v>0</v>
      </c>
      <c r="Q71" s="17">
        <v>0</v>
      </c>
      <c r="R71" s="17">
        <v>0</v>
      </c>
      <c r="S71" s="43">
        <v>0</v>
      </c>
      <c r="T71" s="54">
        <v>23</v>
      </c>
      <c r="U71" s="17">
        <v>1</v>
      </c>
      <c r="V71" s="17">
        <v>5</v>
      </c>
      <c r="W71" s="17">
        <v>132</v>
      </c>
      <c r="X71" s="17">
        <v>0</v>
      </c>
      <c r="Y71" s="17">
        <v>0</v>
      </c>
      <c r="Z71" s="43">
        <v>0</v>
      </c>
      <c r="AA71" s="54">
        <v>23</v>
      </c>
      <c r="AB71" s="17">
        <v>0</v>
      </c>
      <c r="AC71" s="17">
        <v>3</v>
      </c>
      <c r="AD71" s="17">
        <v>1</v>
      </c>
      <c r="AE71" s="17">
        <v>132</v>
      </c>
      <c r="AF71" s="17">
        <v>1</v>
      </c>
      <c r="AG71" s="17">
        <v>0</v>
      </c>
      <c r="AH71" s="17">
        <v>1</v>
      </c>
      <c r="AI71" s="73">
        <v>0</v>
      </c>
    </row>
    <row r="72" spans="1:35" x14ac:dyDescent="0.2">
      <c r="A72" s="7" t="s">
        <v>57</v>
      </c>
      <c r="B72" s="54">
        <v>347</v>
      </c>
      <c r="C72" s="54">
        <v>33</v>
      </c>
      <c r="D72" s="17">
        <v>0</v>
      </c>
      <c r="E72" s="17">
        <v>72</v>
      </c>
      <c r="F72" s="17">
        <v>7</v>
      </c>
      <c r="G72" s="17">
        <v>234</v>
      </c>
      <c r="H72" s="17">
        <v>0</v>
      </c>
      <c r="I72" s="17">
        <v>0</v>
      </c>
      <c r="J72" s="43">
        <v>1</v>
      </c>
      <c r="K72" s="54">
        <v>33</v>
      </c>
      <c r="L72" s="17">
        <v>0</v>
      </c>
      <c r="M72" s="17">
        <v>60</v>
      </c>
      <c r="N72" s="17">
        <v>19</v>
      </c>
      <c r="O72" s="17">
        <v>234</v>
      </c>
      <c r="P72" s="17">
        <v>0</v>
      </c>
      <c r="Q72" s="17">
        <v>0</v>
      </c>
      <c r="R72" s="17">
        <v>0</v>
      </c>
      <c r="S72" s="43">
        <v>1</v>
      </c>
      <c r="T72" s="54">
        <v>26</v>
      </c>
      <c r="U72" s="17">
        <v>0</v>
      </c>
      <c r="V72" s="17">
        <v>59</v>
      </c>
      <c r="W72" s="17">
        <v>261</v>
      </c>
      <c r="X72" s="17">
        <v>0</v>
      </c>
      <c r="Y72" s="17">
        <v>1</v>
      </c>
      <c r="Z72" s="43">
        <v>0</v>
      </c>
      <c r="AA72" s="54">
        <v>26</v>
      </c>
      <c r="AB72" s="17">
        <v>0</v>
      </c>
      <c r="AC72" s="17">
        <v>59</v>
      </c>
      <c r="AD72" s="17">
        <v>0</v>
      </c>
      <c r="AE72" s="17">
        <v>262</v>
      </c>
      <c r="AF72" s="17">
        <v>0</v>
      </c>
      <c r="AG72" s="17">
        <v>0</v>
      </c>
      <c r="AH72" s="17">
        <v>0</v>
      </c>
      <c r="AI72" s="73">
        <v>0</v>
      </c>
    </row>
    <row r="73" spans="1:35" x14ac:dyDescent="0.2">
      <c r="A73" s="7" t="s">
        <v>58</v>
      </c>
      <c r="B73" s="54">
        <v>742</v>
      </c>
      <c r="C73" s="54">
        <v>226</v>
      </c>
      <c r="D73" s="17">
        <v>5</v>
      </c>
      <c r="E73" s="17">
        <v>275</v>
      </c>
      <c r="F73" s="17">
        <v>39</v>
      </c>
      <c r="G73" s="17">
        <v>197</v>
      </c>
      <c r="H73" s="17">
        <v>0</v>
      </c>
      <c r="I73" s="17">
        <v>0</v>
      </c>
      <c r="J73" s="43">
        <v>0</v>
      </c>
      <c r="K73" s="54">
        <v>226</v>
      </c>
      <c r="L73" s="17">
        <v>5</v>
      </c>
      <c r="M73" s="17">
        <v>246</v>
      </c>
      <c r="N73" s="17">
        <v>61</v>
      </c>
      <c r="O73" s="17">
        <v>197</v>
      </c>
      <c r="P73" s="17">
        <v>5</v>
      </c>
      <c r="Q73" s="17">
        <v>0</v>
      </c>
      <c r="R73" s="17">
        <v>2</v>
      </c>
      <c r="S73" s="43">
        <v>0</v>
      </c>
      <c r="T73" s="54">
        <v>177</v>
      </c>
      <c r="U73" s="17">
        <v>8</v>
      </c>
      <c r="V73" s="17">
        <v>237</v>
      </c>
      <c r="W73" s="17">
        <v>316</v>
      </c>
      <c r="X73" s="17">
        <v>1</v>
      </c>
      <c r="Y73" s="17">
        <v>3</v>
      </c>
      <c r="Z73" s="43">
        <v>0</v>
      </c>
      <c r="AA73" s="54">
        <v>177</v>
      </c>
      <c r="AB73" s="17">
        <v>4</v>
      </c>
      <c r="AC73" s="17">
        <v>223</v>
      </c>
      <c r="AD73" s="17">
        <v>10</v>
      </c>
      <c r="AE73" s="17">
        <v>316</v>
      </c>
      <c r="AF73" s="17">
        <v>8</v>
      </c>
      <c r="AG73" s="17">
        <v>1</v>
      </c>
      <c r="AH73" s="17">
        <v>3</v>
      </c>
      <c r="AI73" s="73">
        <v>0</v>
      </c>
    </row>
    <row r="74" spans="1:35" x14ac:dyDescent="0.2">
      <c r="A74" s="7" t="s">
        <v>99</v>
      </c>
      <c r="B74" s="54">
        <v>1200</v>
      </c>
      <c r="C74" s="54">
        <v>320</v>
      </c>
      <c r="D74" s="17">
        <v>1</v>
      </c>
      <c r="E74" s="17">
        <v>526</v>
      </c>
      <c r="F74" s="17">
        <v>43</v>
      </c>
      <c r="G74" s="17">
        <v>310</v>
      </c>
      <c r="H74" s="17">
        <v>0</v>
      </c>
      <c r="I74" s="17">
        <v>0</v>
      </c>
      <c r="J74" s="43">
        <v>0</v>
      </c>
      <c r="K74" s="54">
        <v>320</v>
      </c>
      <c r="L74" s="17">
        <v>2</v>
      </c>
      <c r="M74" s="17">
        <v>501</v>
      </c>
      <c r="N74" s="17">
        <v>63</v>
      </c>
      <c r="O74" s="17">
        <v>310</v>
      </c>
      <c r="P74" s="17">
        <v>1</v>
      </c>
      <c r="Q74" s="17">
        <v>0</v>
      </c>
      <c r="R74" s="17">
        <v>3</v>
      </c>
      <c r="S74" s="43">
        <v>0</v>
      </c>
      <c r="T74" s="54">
        <v>232</v>
      </c>
      <c r="U74" s="17">
        <v>2</v>
      </c>
      <c r="V74" s="17">
        <v>483</v>
      </c>
      <c r="W74" s="17">
        <v>482</v>
      </c>
      <c r="X74" s="17">
        <v>0</v>
      </c>
      <c r="Y74" s="17">
        <v>1</v>
      </c>
      <c r="Z74" s="43">
        <v>0</v>
      </c>
      <c r="AA74" s="54">
        <v>232</v>
      </c>
      <c r="AB74" s="17">
        <v>2</v>
      </c>
      <c r="AC74" s="17">
        <v>474</v>
      </c>
      <c r="AD74" s="17">
        <v>7</v>
      </c>
      <c r="AE74" s="17">
        <v>482</v>
      </c>
      <c r="AF74" s="17">
        <v>2</v>
      </c>
      <c r="AG74" s="17">
        <v>0</v>
      </c>
      <c r="AH74" s="17">
        <v>1</v>
      </c>
      <c r="AI74" s="73">
        <v>0</v>
      </c>
    </row>
    <row r="75" spans="1:35" x14ac:dyDescent="0.2">
      <c r="A75" s="7" t="s">
        <v>59</v>
      </c>
      <c r="B75" s="54">
        <v>441</v>
      </c>
      <c r="C75" s="54">
        <v>144</v>
      </c>
      <c r="D75" s="17">
        <v>1</v>
      </c>
      <c r="E75" s="17">
        <v>188</v>
      </c>
      <c r="F75" s="17">
        <v>19</v>
      </c>
      <c r="G75" s="17">
        <v>89</v>
      </c>
      <c r="H75" s="17">
        <v>0</v>
      </c>
      <c r="I75" s="17">
        <v>0</v>
      </c>
      <c r="J75" s="43">
        <v>0</v>
      </c>
      <c r="K75" s="54">
        <v>144</v>
      </c>
      <c r="L75" s="17">
        <v>0</v>
      </c>
      <c r="M75" s="17">
        <v>159</v>
      </c>
      <c r="N75" s="17">
        <v>48</v>
      </c>
      <c r="O75" s="17">
        <v>89</v>
      </c>
      <c r="P75" s="17">
        <v>1</v>
      </c>
      <c r="Q75" s="17">
        <v>0</v>
      </c>
      <c r="R75" s="17">
        <v>0</v>
      </c>
      <c r="S75" s="43">
        <v>0</v>
      </c>
      <c r="T75" s="54">
        <v>123</v>
      </c>
      <c r="U75" s="17">
        <v>4</v>
      </c>
      <c r="V75" s="17">
        <v>156</v>
      </c>
      <c r="W75" s="17">
        <v>158</v>
      </c>
      <c r="X75" s="17">
        <v>0</v>
      </c>
      <c r="Y75" s="17">
        <v>0</v>
      </c>
      <c r="Z75" s="43">
        <v>0</v>
      </c>
      <c r="AA75" s="54">
        <v>123</v>
      </c>
      <c r="AB75" s="17">
        <v>0</v>
      </c>
      <c r="AC75" s="17">
        <v>144</v>
      </c>
      <c r="AD75" s="17">
        <v>12</v>
      </c>
      <c r="AE75" s="17">
        <v>158</v>
      </c>
      <c r="AF75" s="17">
        <v>4</v>
      </c>
      <c r="AG75" s="17">
        <v>0</v>
      </c>
      <c r="AH75" s="17">
        <v>0</v>
      </c>
      <c r="AI75" s="73">
        <v>0</v>
      </c>
    </row>
    <row r="76" spans="1:35" x14ac:dyDescent="0.2">
      <c r="A76" s="7" t="s">
        <v>100</v>
      </c>
      <c r="B76" s="54">
        <v>108</v>
      </c>
      <c r="C76" s="54">
        <v>7</v>
      </c>
      <c r="D76" s="17">
        <v>0</v>
      </c>
      <c r="E76" s="17">
        <v>17</v>
      </c>
      <c r="F76" s="17">
        <v>47</v>
      </c>
      <c r="G76" s="17">
        <v>36</v>
      </c>
      <c r="H76" s="17">
        <v>0</v>
      </c>
      <c r="I76" s="17">
        <v>1</v>
      </c>
      <c r="J76" s="43">
        <v>0</v>
      </c>
      <c r="K76" s="54">
        <v>7</v>
      </c>
      <c r="L76" s="17">
        <v>0</v>
      </c>
      <c r="M76" s="17">
        <v>5</v>
      </c>
      <c r="N76" s="17">
        <v>59</v>
      </c>
      <c r="O76" s="17">
        <v>36</v>
      </c>
      <c r="P76" s="17">
        <v>0</v>
      </c>
      <c r="Q76" s="17">
        <v>0</v>
      </c>
      <c r="R76" s="17">
        <v>1</v>
      </c>
      <c r="S76" s="43">
        <v>0</v>
      </c>
      <c r="T76" s="54">
        <v>6</v>
      </c>
      <c r="U76" s="17">
        <v>1</v>
      </c>
      <c r="V76" s="17">
        <v>11</v>
      </c>
      <c r="W76" s="17">
        <v>88</v>
      </c>
      <c r="X76" s="17">
        <v>0</v>
      </c>
      <c r="Y76" s="17">
        <v>2</v>
      </c>
      <c r="Z76" s="43">
        <v>0</v>
      </c>
      <c r="AA76" s="54">
        <v>6</v>
      </c>
      <c r="AB76" s="17">
        <v>0</v>
      </c>
      <c r="AC76" s="17">
        <v>3</v>
      </c>
      <c r="AD76" s="17">
        <v>8</v>
      </c>
      <c r="AE76" s="17">
        <v>88</v>
      </c>
      <c r="AF76" s="17">
        <v>1</v>
      </c>
      <c r="AG76" s="17">
        <v>0</v>
      </c>
      <c r="AH76" s="17">
        <v>2</v>
      </c>
      <c r="AI76" s="73">
        <v>0</v>
      </c>
    </row>
    <row r="77" spans="1:35" x14ac:dyDescent="0.2">
      <c r="A77" s="6" t="str">
        <f>VLOOKUP("&lt;Zeilentitel_9&gt;",Uebersetzungen!$B$3:$E$140,Uebersetzungen!$B$2+1,FALSE)</f>
        <v>Region Plessur</v>
      </c>
      <c r="B77" s="48">
        <v>22831</v>
      </c>
      <c r="C77" s="48">
        <v>3290</v>
      </c>
      <c r="D77" s="9">
        <v>60</v>
      </c>
      <c r="E77" s="9">
        <v>17120</v>
      </c>
      <c r="F77" s="9">
        <v>440</v>
      </c>
      <c r="G77" s="9">
        <v>328</v>
      </c>
      <c r="H77" s="9">
        <v>1592</v>
      </c>
      <c r="I77" s="9">
        <v>1</v>
      </c>
      <c r="J77" s="47">
        <v>0</v>
      </c>
      <c r="K77" s="48">
        <v>3290</v>
      </c>
      <c r="L77" s="9">
        <v>10519</v>
      </c>
      <c r="M77" s="9">
        <v>6253</v>
      </c>
      <c r="N77" s="9">
        <v>783</v>
      </c>
      <c r="O77" s="9">
        <v>328</v>
      </c>
      <c r="P77" s="9">
        <v>60</v>
      </c>
      <c r="Q77" s="9">
        <v>1587</v>
      </c>
      <c r="R77" s="9">
        <v>11</v>
      </c>
      <c r="S77" s="47">
        <v>0</v>
      </c>
      <c r="T77" s="48">
        <v>3103</v>
      </c>
      <c r="U77" s="9">
        <v>520</v>
      </c>
      <c r="V77" s="9">
        <v>15723</v>
      </c>
      <c r="W77" s="9">
        <v>2141</v>
      </c>
      <c r="X77" s="9">
        <v>1164</v>
      </c>
      <c r="Y77" s="9">
        <v>146</v>
      </c>
      <c r="Z77" s="47">
        <v>34</v>
      </c>
      <c r="AA77" s="48">
        <v>3103</v>
      </c>
      <c r="AB77" s="9">
        <v>8568</v>
      </c>
      <c r="AC77" s="9">
        <v>6814</v>
      </c>
      <c r="AD77" s="9">
        <v>339</v>
      </c>
      <c r="AE77" s="9">
        <v>2141</v>
      </c>
      <c r="AF77" s="9">
        <v>520</v>
      </c>
      <c r="AG77" s="9">
        <v>1164</v>
      </c>
      <c r="AH77" s="9">
        <v>148</v>
      </c>
      <c r="AI77" s="72">
        <v>34</v>
      </c>
    </row>
    <row r="78" spans="1:35" x14ac:dyDescent="0.2">
      <c r="A78" s="7" t="s">
        <v>67</v>
      </c>
      <c r="B78" s="54">
        <v>19956</v>
      </c>
      <c r="C78" s="54">
        <v>2926</v>
      </c>
      <c r="D78" s="17">
        <v>56</v>
      </c>
      <c r="E78" s="17">
        <v>15242</v>
      </c>
      <c r="F78" s="17">
        <v>114</v>
      </c>
      <c r="G78" s="17">
        <v>91</v>
      </c>
      <c r="H78" s="17">
        <v>1527</v>
      </c>
      <c r="I78" s="17">
        <v>0</v>
      </c>
      <c r="J78" s="43">
        <v>0</v>
      </c>
      <c r="K78" s="54">
        <v>2926</v>
      </c>
      <c r="L78" s="17">
        <v>10500</v>
      </c>
      <c r="M78" s="17">
        <v>4557</v>
      </c>
      <c r="N78" s="17">
        <v>296</v>
      </c>
      <c r="O78" s="17">
        <v>91</v>
      </c>
      <c r="P78" s="17">
        <v>56</v>
      </c>
      <c r="Q78" s="17">
        <v>1522</v>
      </c>
      <c r="R78" s="17">
        <v>8</v>
      </c>
      <c r="S78" s="43">
        <v>0</v>
      </c>
      <c r="T78" s="54">
        <v>2827</v>
      </c>
      <c r="U78" s="17">
        <v>465</v>
      </c>
      <c r="V78" s="17">
        <v>14137</v>
      </c>
      <c r="W78" s="17">
        <v>1251</v>
      </c>
      <c r="X78" s="17">
        <v>1106</v>
      </c>
      <c r="Y78" s="17">
        <v>141</v>
      </c>
      <c r="Z78" s="43">
        <v>29</v>
      </c>
      <c r="AA78" s="54">
        <v>2827</v>
      </c>
      <c r="AB78" s="17">
        <v>8550</v>
      </c>
      <c r="AC78" s="17">
        <v>5379</v>
      </c>
      <c r="AD78" s="17">
        <v>207</v>
      </c>
      <c r="AE78" s="17">
        <v>1251</v>
      </c>
      <c r="AF78" s="17">
        <v>465</v>
      </c>
      <c r="AG78" s="17">
        <v>1106</v>
      </c>
      <c r="AH78" s="17">
        <v>142</v>
      </c>
      <c r="AI78" s="73">
        <v>29</v>
      </c>
    </row>
    <row r="79" spans="1:35" x14ac:dyDescent="0.2">
      <c r="A79" s="7" t="s">
        <v>68</v>
      </c>
      <c r="B79" s="54">
        <v>999</v>
      </c>
      <c r="C79" s="54">
        <v>183</v>
      </c>
      <c r="D79" s="17">
        <v>2</v>
      </c>
      <c r="E79" s="17">
        <v>599</v>
      </c>
      <c r="F79" s="17">
        <v>90</v>
      </c>
      <c r="G79" s="17">
        <v>63</v>
      </c>
      <c r="H79" s="17">
        <v>61</v>
      </c>
      <c r="I79" s="17">
        <v>1</v>
      </c>
      <c r="J79" s="43">
        <v>0</v>
      </c>
      <c r="K79" s="54">
        <v>183</v>
      </c>
      <c r="L79" s="17">
        <v>14</v>
      </c>
      <c r="M79" s="17">
        <v>552</v>
      </c>
      <c r="N79" s="17">
        <v>121</v>
      </c>
      <c r="O79" s="17">
        <v>63</v>
      </c>
      <c r="P79" s="17">
        <v>2</v>
      </c>
      <c r="Q79" s="17">
        <v>61</v>
      </c>
      <c r="R79" s="17">
        <v>3</v>
      </c>
      <c r="S79" s="43">
        <v>0</v>
      </c>
      <c r="T79" s="54">
        <v>139</v>
      </c>
      <c r="U79" s="17">
        <v>21</v>
      </c>
      <c r="V79" s="17">
        <v>490</v>
      </c>
      <c r="W79" s="17">
        <v>285</v>
      </c>
      <c r="X79" s="17">
        <v>58</v>
      </c>
      <c r="Y79" s="17">
        <v>5</v>
      </c>
      <c r="Z79" s="43">
        <v>1</v>
      </c>
      <c r="AA79" s="54">
        <v>139</v>
      </c>
      <c r="AB79" s="17">
        <v>14</v>
      </c>
      <c r="AC79" s="17">
        <v>439</v>
      </c>
      <c r="AD79" s="17">
        <v>37</v>
      </c>
      <c r="AE79" s="17">
        <v>285</v>
      </c>
      <c r="AF79" s="17">
        <v>21</v>
      </c>
      <c r="AG79" s="17">
        <v>58</v>
      </c>
      <c r="AH79" s="17">
        <v>5</v>
      </c>
      <c r="AI79" s="73">
        <v>1</v>
      </c>
    </row>
    <row r="80" spans="1:35" x14ac:dyDescent="0.2">
      <c r="A80" s="7" t="s">
        <v>69</v>
      </c>
      <c r="B80" s="54">
        <v>1729</v>
      </c>
      <c r="C80" s="54">
        <v>161</v>
      </c>
      <c r="D80" s="17">
        <v>2</v>
      </c>
      <c r="E80" s="17">
        <v>1204</v>
      </c>
      <c r="F80" s="17">
        <v>206</v>
      </c>
      <c r="G80" s="17">
        <v>152</v>
      </c>
      <c r="H80" s="17">
        <v>4</v>
      </c>
      <c r="I80" s="17">
        <v>0</v>
      </c>
      <c r="J80" s="43">
        <v>0</v>
      </c>
      <c r="K80" s="54">
        <v>161</v>
      </c>
      <c r="L80" s="17">
        <v>3</v>
      </c>
      <c r="M80" s="17">
        <v>1082</v>
      </c>
      <c r="N80" s="17">
        <v>325</v>
      </c>
      <c r="O80" s="17">
        <v>152</v>
      </c>
      <c r="P80" s="17">
        <v>2</v>
      </c>
      <c r="Q80" s="17">
        <v>4</v>
      </c>
      <c r="R80" s="17">
        <v>0</v>
      </c>
      <c r="S80" s="43">
        <v>0</v>
      </c>
      <c r="T80" s="54">
        <v>119</v>
      </c>
      <c r="U80" s="17">
        <v>34</v>
      </c>
      <c r="V80" s="17">
        <v>1041</v>
      </c>
      <c r="W80" s="17">
        <v>532</v>
      </c>
      <c r="X80" s="17">
        <v>0</v>
      </c>
      <c r="Y80" s="17">
        <v>0</v>
      </c>
      <c r="Z80" s="43">
        <v>3</v>
      </c>
      <c r="AA80" s="54">
        <v>119</v>
      </c>
      <c r="AB80" s="17">
        <v>1</v>
      </c>
      <c r="AC80" s="17">
        <v>954</v>
      </c>
      <c r="AD80" s="17">
        <v>85</v>
      </c>
      <c r="AE80" s="17">
        <v>532</v>
      </c>
      <c r="AF80" s="17">
        <v>34</v>
      </c>
      <c r="AG80" s="17">
        <v>0</v>
      </c>
      <c r="AH80" s="17">
        <v>1</v>
      </c>
      <c r="AI80" s="73">
        <v>3</v>
      </c>
    </row>
    <row r="81" spans="1:35" x14ac:dyDescent="0.2">
      <c r="A81" s="7" t="s">
        <v>70</v>
      </c>
      <c r="B81" s="54">
        <v>147</v>
      </c>
      <c r="C81" s="54">
        <v>20</v>
      </c>
      <c r="D81" s="17">
        <v>0</v>
      </c>
      <c r="E81" s="17">
        <v>75</v>
      </c>
      <c r="F81" s="17">
        <v>30</v>
      </c>
      <c r="G81" s="17">
        <v>22</v>
      </c>
      <c r="H81" s="17">
        <v>0</v>
      </c>
      <c r="I81" s="17">
        <v>0</v>
      </c>
      <c r="J81" s="43">
        <v>0</v>
      </c>
      <c r="K81" s="54">
        <v>20</v>
      </c>
      <c r="L81" s="17">
        <v>2</v>
      </c>
      <c r="M81" s="17">
        <v>62</v>
      </c>
      <c r="N81" s="17">
        <v>41</v>
      </c>
      <c r="O81" s="17">
        <v>22</v>
      </c>
      <c r="P81" s="17">
        <v>0</v>
      </c>
      <c r="Q81" s="17">
        <v>0</v>
      </c>
      <c r="R81" s="17">
        <v>0</v>
      </c>
      <c r="S81" s="43">
        <v>0</v>
      </c>
      <c r="T81" s="54">
        <v>18</v>
      </c>
      <c r="U81" s="17">
        <v>0</v>
      </c>
      <c r="V81" s="17">
        <v>55</v>
      </c>
      <c r="W81" s="17">
        <v>73</v>
      </c>
      <c r="X81" s="17">
        <v>0</v>
      </c>
      <c r="Y81" s="17">
        <v>0</v>
      </c>
      <c r="Z81" s="43">
        <v>1</v>
      </c>
      <c r="AA81" s="54">
        <v>18</v>
      </c>
      <c r="AB81" s="17">
        <v>3</v>
      </c>
      <c r="AC81" s="17">
        <v>42</v>
      </c>
      <c r="AD81" s="17">
        <v>10</v>
      </c>
      <c r="AE81" s="17">
        <v>73</v>
      </c>
      <c r="AF81" s="17">
        <v>0</v>
      </c>
      <c r="AG81" s="17">
        <v>0</v>
      </c>
      <c r="AH81" s="17">
        <v>0</v>
      </c>
      <c r="AI81" s="73">
        <v>1</v>
      </c>
    </row>
    <row r="82" spans="1:35" x14ac:dyDescent="0.2">
      <c r="A82" s="6" t="str">
        <f>VLOOKUP("&lt;Zeilentitel_10&gt;",Uebersetzungen!$B$3:$E$140,Uebersetzungen!$B$2+1,FALSE)</f>
        <v>Region Prättigau/Davos</v>
      </c>
      <c r="B82" s="48">
        <v>12980</v>
      </c>
      <c r="C82" s="48">
        <v>2884</v>
      </c>
      <c r="D82" s="9">
        <v>58</v>
      </c>
      <c r="E82" s="9">
        <v>8105</v>
      </c>
      <c r="F82" s="9">
        <v>1099</v>
      </c>
      <c r="G82" s="9">
        <v>701</v>
      </c>
      <c r="H82" s="9">
        <v>100</v>
      </c>
      <c r="I82" s="9">
        <v>25</v>
      </c>
      <c r="J82" s="47">
        <v>8</v>
      </c>
      <c r="K82" s="48">
        <v>2884</v>
      </c>
      <c r="L82" s="9">
        <v>60</v>
      </c>
      <c r="M82" s="9">
        <v>7199</v>
      </c>
      <c r="N82" s="9">
        <v>1927</v>
      </c>
      <c r="O82" s="9">
        <v>703</v>
      </c>
      <c r="P82" s="9">
        <v>59</v>
      </c>
      <c r="Q82" s="9">
        <v>77</v>
      </c>
      <c r="R82" s="9">
        <v>63</v>
      </c>
      <c r="S82" s="47">
        <v>8</v>
      </c>
      <c r="T82" s="48">
        <v>2369</v>
      </c>
      <c r="U82" s="9">
        <v>230</v>
      </c>
      <c r="V82" s="9">
        <v>6640</v>
      </c>
      <c r="W82" s="9">
        <v>3499</v>
      </c>
      <c r="X82" s="9">
        <v>80</v>
      </c>
      <c r="Y82" s="9">
        <v>133</v>
      </c>
      <c r="Z82" s="47">
        <v>29</v>
      </c>
      <c r="AA82" s="48">
        <v>2369</v>
      </c>
      <c r="AB82" s="9">
        <v>60</v>
      </c>
      <c r="AC82" s="9">
        <v>5987</v>
      </c>
      <c r="AD82" s="9">
        <v>601</v>
      </c>
      <c r="AE82" s="9">
        <v>3499</v>
      </c>
      <c r="AF82" s="9">
        <v>230</v>
      </c>
      <c r="AG82" s="9">
        <v>80</v>
      </c>
      <c r="AH82" s="9">
        <v>125</v>
      </c>
      <c r="AI82" s="72">
        <v>29</v>
      </c>
    </row>
    <row r="83" spans="1:35" x14ac:dyDescent="0.2">
      <c r="A83" s="7" t="s">
        <v>61</v>
      </c>
      <c r="B83" s="54">
        <v>5579</v>
      </c>
      <c r="C83" s="54">
        <v>852</v>
      </c>
      <c r="D83" s="17">
        <v>23</v>
      </c>
      <c r="E83" s="17">
        <v>4016</v>
      </c>
      <c r="F83" s="17">
        <v>175</v>
      </c>
      <c r="G83" s="17">
        <v>431</v>
      </c>
      <c r="H83" s="17">
        <v>75</v>
      </c>
      <c r="I83" s="17">
        <v>1</v>
      </c>
      <c r="J83" s="43">
        <v>6</v>
      </c>
      <c r="K83" s="54">
        <v>852</v>
      </c>
      <c r="L83" s="17">
        <v>10</v>
      </c>
      <c r="M83" s="17">
        <v>3718</v>
      </c>
      <c r="N83" s="17">
        <v>451</v>
      </c>
      <c r="O83" s="17">
        <v>432</v>
      </c>
      <c r="P83" s="17">
        <v>23</v>
      </c>
      <c r="Q83" s="17">
        <v>52</v>
      </c>
      <c r="R83" s="17">
        <v>35</v>
      </c>
      <c r="S83" s="43">
        <v>6</v>
      </c>
      <c r="T83" s="54">
        <v>673</v>
      </c>
      <c r="U83" s="17">
        <v>77</v>
      </c>
      <c r="V83" s="17">
        <v>3318</v>
      </c>
      <c r="W83" s="17">
        <v>1335</v>
      </c>
      <c r="X83" s="17">
        <v>45</v>
      </c>
      <c r="Y83" s="17">
        <v>115</v>
      </c>
      <c r="Z83" s="43">
        <v>16</v>
      </c>
      <c r="AA83" s="54">
        <v>673</v>
      </c>
      <c r="AB83" s="17">
        <v>11</v>
      </c>
      <c r="AC83" s="17">
        <v>3081</v>
      </c>
      <c r="AD83" s="17">
        <v>239</v>
      </c>
      <c r="AE83" s="17">
        <v>1335</v>
      </c>
      <c r="AF83" s="17">
        <v>77</v>
      </c>
      <c r="AG83" s="17">
        <v>45</v>
      </c>
      <c r="AH83" s="17">
        <v>102</v>
      </c>
      <c r="AI83" s="73">
        <v>16</v>
      </c>
    </row>
    <row r="84" spans="1:35" x14ac:dyDescent="0.2">
      <c r="A84" s="7" t="s">
        <v>62</v>
      </c>
      <c r="B84" s="54">
        <v>276</v>
      </c>
      <c r="C84" s="54">
        <v>112</v>
      </c>
      <c r="D84" s="17">
        <v>0</v>
      </c>
      <c r="E84" s="17">
        <v>107</v>
      </c>
      <c r="F84" s="17">
        <v>49</v>
      </c>
      <c r="G84" s="17">
        <v>7</v>
      </c>
      <c r="H84" s="17">
        <v>0</v>
      </c>
      <c r="I84" s="17">
        <v>1</v>
      </c>
      <c r="J84" s="43">
        <v>0</v>
      </c>
      <c r="K84" s="54">
        <v>112</v>
      </c>
      <c r="L84" s="17">
        <v>2</v>
      </c>
      <c r="M84" s="17">
        <v>64</v>
      </c>
      <c r="N84" s="17">
        <v>90</v>
      </c>
      <c r="O84" s="17">
        <v>7</v>
      </c>
      <c r="P84" s="17">
        <v>0</v>
      </c>
      <c r="Q84" s="17">
        <v>0</v>
      </c>
      <c r="R84" s="17">
        <v>1</v>
      </c>
      <c r="S84" s="43">
        <v>0</v>
      </c>
      <c r="T84" s="54">
        <v>84</v>
      </c>
      <c r="U84" s="17">
        <v>8</v>
      </c>
      <c r="V84" s="17">
        <v>61</v>
      </c>
      <c r="W84" s="17">
        <v>122</v>
      </c>
      <c r="X84" s="17">
        <v>0</v>
      </c>
      <c r="Y84" s="17">
        <v>0</v>
      </c>
      <c r="Z84" s="43">
        <v>1</v>
      </c>
      <c r="AA84" s="54">
        <v>84</v>
      </c>
      <c r="AB84" s="17">
        <v>2</v>
      </c>
      <c r="AC84" s="17">
        <v>49</v>
      </c>
      <c r="AD84" s="17">
        <v>10</v>
      </c>
      <c r="AE84" s="17">
        <v>122</v>
      </c>
      <c r="AF84" s="17">
        <v>8</v>
      </c>
      <c r="AG84" s="17">
        <v>0</v>
      </c>
      <c r="AH84" s="17">
        <v>0</v>
      </c>
      <c r="AI84" s="73">
        <v>1</v>
      </c>
    </row>
    <row r="85" spans="1:35" x14ac:dyDescent="0.2">
      <c r="A85" s="7" t="s">
        <v>63</v>
      </c>
      <c r="B85" s="54">
        <v>79</v>
      </c>
      <c r="C85" s="54">
        <v>15</v>
      </c>
      <c r="D85" s="17">
        <v>0</v>
      </c>
      <c r="E85" s="17">
        <v>29</v>
      </c>
      <c r="F85" s="17">
        <v>35</v>
      </c>
      <c r="G85" s="17">
        <v>0</v>
      </c>
      <c r="H85" s="17">
        <v>0</v>
      </c>
      <c r="I85" s="17">
        <v>0</v>
      </c>
      <c r="J85" s="43">
        <v>0</v>
      </c>
      <c r="K85" s="54">
        <v>15</v>
      </c>
      <c r="L85" s="17">
        <v>0</v>
      </c>
      <c r="M85" s="17">
        <v>9</v>
      </c>
      <c r="N85" s="17">
        <v>55</v>
      </c>
      <c r="O85" s="17">
        <v>0</v>
      </c>
      <c r="P85" s="17">
        <v>0</v>
      </c>
      <c r="Q85" s="17">
        <v>0</v>
      </c>
      <c r="R85" s="17">
        <v>0</v>
      </c>
      <c r="S85" s="43">
        <v>0</v>
      </c>
      <c r="T85" s="54">
        <v>13</v>
      </c>
      <c r="U85" s="17">
        <v>7</v>
      </c>
      <c r="V85" s="17">
        <v>15</v>
      </c>
      <c r="W85" s="17">
        <v>41</v>
      </c>
      <c r="X85" s="17">
        <v>0</v>
      </c>
      <c r="Y85" s="17">
        <v>0</v>
      </c>
      <c r="Z85" s="43">
        <v>3</v>
      </c>
      <c r="AA85" s="54">
        <v>13</v>
      </c>
      <c r="AB85" s="17">
        <v>0</v>
      </c>
      <c r="AC85" s="17">
        <v>1</v>
      </c>
      <c r="AD85" s="17">
        <v>14</v>
      </c>
      <c r="AE85" s="17">
        <v>41</v>
      </c>
      <c r="AF85" s="17">
        <v>7</v>
      </c>
      <c r="AG85" s="17">
        <v>0</v>
      </c>
      <c r="AH85" s="17">
        <v>0</v>
      </c>
      <c r="AI85" s="73">
        <v>3</v>
      </c>
    </row>
    <row r="86" spans="1:35" x14ac:dyDescent="0.2">
      <c r="A86" s="7" t="s">
        <v>64</v>
      </c>
      <c r="B86" s="54">
        <v>538</v>
      </c>
      <c r="C86" s="54">
        <v>117</v>
      </c>
      <c r="D86" s="17">
        <v>0</v>
      </c>
      <c r="E86" s="17">
        <v>333</v>
      </c>
      <c r="F86" s="17">
        <v>75</v>
      </c>
      <c r="G86" s="17">
        <v>12</v>
      </c>
      <c r="H86" s="17">
        <v>0</v>
      </c>
      <c r="I86" s="17">
        <v>1</v>
      </c>
      <c r="J86" s="43">
        <v>0</v>
      </c>
      <c r="K86" s="54">
        <v>117</v>
      </c>
      <c r="L86" s="17">
        <v>1</v>
      </c>
      <c r="M86" s="17">
        <v>270</v>
      </c>
      <c r="N86" s="17">
        <v>137</v>
      </c>
      <c r="O86" s="17">
        <v>13</v>
      </c>
      <c r="P86" s="17">
        <v>0</v>
      </c>
      <c r="Q86" s="17">
        <v>0</v>
      </c>
      <c r="R86" s="17">
        <v>0</v>
      </c>
      <c r="S86" s="43">
        <v>0</v>
      </c>
      <c r="T86" s="54">
        <v>95</v>
      </c>
      <c r="U86" s="17">
        <v>2</v>
      </c>
      <c r="V86" s="17">
        <v>267</v>
      </c>
      <c r="W86" s="17">
        <v>172</v>
      </c>
      <c r="X86" s="17">
        <v>0</v>
      </c>
      <c r="Y86" s="17">
        <v>0</v>
      </c>
      <c r="Z86" s="43">
        <v>2</v>
      </c>
      <c r="AA86" s="54">
        <v>95</v>
      </c>
      <c r="AB86" s="17">
        <v>0</v>
      </c>
      <c r="AC86" s="17">
        <v>219</v>
      </c>
      <c r="AD86" s="17">
        <v>48</v>
      </c>
      <c r="AE86" s="17">
        <v>172</v>
      </c>
      <c r="AF86" s="17">
        <v>2</v>
      </c>
      <c r="AG86" s="17">
        <v>0</v>
      </c>
      <c r="AH86" s="17">
        <v>0</v>
      </c>
      <c r="AI86" s="73">
        <v>2</v>
      </c>
    </row>
    <row r="87" spans="1:35" x14ac:dyDescent="0.2">
      <c r="A87" s="7" t="s">
        <v>101</v>
      </c>
      <c r="B87" s="54">
        <v>2286</v>
      </c>
      <c r="C87" s="54">
        <v>569</v>
      </c>
      <c r="D87" s="17">
        <v>0</v>
      </c>
      <c r="E87" s="17">
        <v>1413</v>
      </c>
      <c r="F87" s="17">
        <v>178</v>
      </c>
      <c r="G87" s="17">
        <v>115</v>
      </c>
      <c r="H87" s="17">
        <v>10</v>
      </c>
      <c r="I87" s="17">
        <v>1</v>
      </c>
      <c r="J87" s="43">
        <v>0</v>
      </c>
      <c r="K87" s="54">
        <v>569</v>
      </c>
      <c r="L87" s="17">
        <v>19</v>
      </c>
      <c r="M87" s="17">
        <v>1274</v>
      </c>
      <c r="N87" s="17">
        <v>298</v>
      </c>
      <c r="O87" s="17">
        <v>115</v>
      </c>
      <c r="P87" s="17">
        <v>0</v>
      </c>
      <c r="Q87" s="17">
        <v>10</v>
      </c>
      <c r="R87" s="17">
        <v>1</v>
      </c>
      <c r="S87" s="43">
        <v>0</v>
      </c>
      <c r="T87" s="54">
        <v>460</v>
      </c>
      <c r="U87" s="17">
        <v>21</v>
      </c>
      <c r="V87" s="17">
        <v>1142</v>
      </c>
      <c r="W87" s="17">
        <v>651</v>
      </c>
      <c r="X87" s="17">
        <v>9</v>
      </c>
      <c r="Y87" s="17">
        <v>1</v>
      </c>
      <c r="Z87" s="43">
        <v>2</v>
      </c>
      <c r="AA87" s="54">
        <v>460</v>
      </c>
      <c r="AB87" s="17">
        <v>20</v>
      </c>
      <c r="AC87" s="17">
        <v>1073</v>
      </c>
      <c r="AD87" s="17">
        <v>49</v>
      </c>
      <c r="AE87" s="17">
        <v>651</v>
      </c>
      <c r="AF87" s="17">
        <v>21</v>
      </c>
      <c r="AG87" s="17">
        <v>9</v>
      </c>
      <c r="AH87" s="17">
        <v>1</v>
      </c>
      <c r="AI87" s="73">
        <v>2</v>
      </c>
    </row>
    <row r="88" spans="1:35" x14ac:dyDescent="0.2">
      <c r="A88" s="7" t="s">
        <v>90</v>
      </c>
      <c r="B88" s="54">
        <v>101</v>
      </c>
      <c r="C88" s="54">
        <v>24</v>
      </c>
      <c r="D88" s="17">
        <v>2</v>
      </c>
      <c r="E88" s="17">
        <v>39</v>
      </c>
      <c r="F88" s="17">
        <v>26</v>
      </c>
      <c r="G88" s="17">
        <v>10</v>
      </c>
      <c r="H88" s="17">
        <v>0</v>
      </c>
      <c r="I88" s="17">
        <v>0</v>
      </c>
      <c r="J88" s="43">
        <v>0</v>
      </c>
      <c r="K88" s="54">
        <v>24</v>
      </c>
      <c r="L88" s="17">
        <v>4</v>
      </c>
      <c r="M88" s="17">
        <v>25</v>
      </c>
      <c r="N88" s="17">
        <v>36</v>
      </c>
      <c r="O88" s="17">
        <v>10</v>
      </c>
      <c r="P88" s="17">
        <v>2</v>
      </c>
      <c r="Q88" s="17">
        <v>0</v>
      </c>
      <c r="R88" s="17">
        <v>0</v>
      </c>
      <c r="S88" s="43">
        <v>0</v>
      </c>
      <c r="T88" s="54">
        <v>20</v>
      </c>
      <c r="U88" s="17">
        <v>2</v>
      </c>
      <c r="V88" s="17">
        <v>34</v>
      </c>
      <c r="W88" s="17">
        <v>44</v>
      </c>
      <c r="X88" s="17">
        <v>0</v>
      </c>
      <c r="Y88" s="17">
        <v>1</v>
      </c>
      <c r="Z88" s="43">
        <v>0</v>
      </c>
      <c r="AA88" s="54">
        <v>20</v>
      </c>
      <c r="AB88" s="17">
        <v>4</v>
      </c>
      <c r="AC88" s="17">
        <v>16</v>
      </c>
      <c r="AD88" s="17">
        <v>14</v>
      </c>
      <c r="AE88" s="17">
        <v>44</v>
      </c>
      <c r="AF88" s="17">
        <v>2</v>
      </c>
      <c r="AG88" s="17">
        <v>0</v>
      </c>
      <c r="AH88" s="17">
        <v>1</v>
      </c>
      <c r="AI88" s="73">
        <v>0</v>
      </c>
    </row>
    <row r="89" spans="1:35" x14ac:dyDescent="0.2">
      <c r="A89" s="7" t="s">
        <v>65</v>
      </c>
      <c r="B89" s="54">
        <v>442</v>
      </c>
      <c r="C89" s="54">
        <v>95</v>
      </c>
      <c r="D89" s="17">
        <v>2</v>
      </c>
      <c r="E89" s="17">
        <v>261</v>
      </c>
      <c r="F89" s="17">
        <v>38</v>
      </c>
      <c r="G89" s="17">
        <v>30</v>
      </c>
      <c r="H89" s="17">
        <v>0</v>
      </c>
      <c r="I89" s="17">
        <v>16</v>
      </c>
      <c r="J89" s="43">
        <v>0</v>
      </c>
      <c r="K89" s="54">
        <v>95</v>
      </c>
      <c r="L89" s="17">
        <v>12</v>
      </c>
      <c r="M89" s="17">
        <v>242</v>
      </c>
      <c r="N89" s="17">
        <v>55</v>
      </c>
      <c r="O89" s="17">
        <v>30</v>
      </c>
      <c r="P89" s="17">
        <v>2</v>
      </c>
      <c r="Q89" s="17">
        <v>0</v>
      </c>
      <c r="R89" s="17">
        <v>6</v>
      </c>
      <c r="S89" s="43">
        <v>0</v>
      </c>
      <c r="T89" s="54">
        <v>71</v>
      </c>
      <c r="U89" s="17">
        <v>5</v>
      </c>
      <c r="V89" s="17">
        <v>224</v>
      </c>
      <c r="W89" s="17">
        <v>137</v>
      </c>
      <c r="X89" s="17">
        <v>0</v>
      </c>
      <c r="Y89" s="17">
        <v>4</v>
      </c>
      <c r="Z89" s="43">
        <v>1</v>
      </c>
      <c r="AA89" s="54">
        <v>71</v>
      </c>
      <c r="AB89" s="17">
        <v>12</v>
      </c>
      <c r="AC89" s="17">
        <v>202</v>
      </c>
      <c r="AD89" s="17">
        <v>9</v>
      </c>
      <c r="AE89" s="17">
        <v>137</v>
      </c>
      <c r="AF89" s="17">
        <v>5</v>
      </c>
      <c r="AG89" s="17">
        <v>0</v>
      </c>
      <c r="AH89" s="17">
        <v>5</v>
      </c>
      <c r="AI89" s="73">
        <v>1</v>
      </c>
    </row>
    <row r="90" spans="1:35" x14ac:dyDescent="0.2">
      <c r="A90" s="7" t="s">
        <v>66</v>
      </c>
      <c r="B90" s="54">
        <v>720</v>
      </c>
      <c r="C90" s="54">
        <v>168</v>
      </c>
      <c r="D90" s="17">
        <v>13</v>
      </c>
      <c r="E90" s="17">
        <v>260</v>
      </c>
      <c r="F90" s="17">
        <v>232</v>
      </c>
      <c r="G90" s="17">
        <v>44</v>
      </c>
      <c r="H90" s="17">
        <v>1</v>
      </c>
      <c r="I90" s="17">
        <v>0</v>
      </c>
      <c r="J90" s="43">
        <v>2</v>
      </c>
      <c r="K90" s="54">
        <v>168</v>
      </c>
      <c r="L90" s="17">
        <v>2</v>
      </c>
      <c r="M90" s="17">
        <v>198</v>
      </c>
      <c r="N90" s="17">
        <v>290</v>
      </c>
      <c r="O90" s="17">
        <v>44</v>
      </c>
      <c r="P90" s="17">
        <v>13</v>
      </c>
      <c r="Q90" s="17">
        <v>1</v>
      </c>
      <c r="R90" s="17">
        <v>2</v>
      </c>
      <c r="S90" s="43">
        <v>2</v>
      </c>
      <c r="T90" s="54">
        <v>139</v>
      </c>
      <c r="U90" s="17">
        <v>34</v>
      </c>
      <c r="V90" s="17">
        <v>207</v>
      </c>
      <c r="W90" s="17">
        <v>335</v>
      </c>
      <c r="X90" s="17">
        <v>0</v>
      </c>
      <c r="Y90" s="17">
        <v>3</v>
      </c>
      <c r="Z90" s="43">
        <v>2</v>
      </c>
      <c r="AA90" s="54">
        <v>139</v>
      </c>
      <c r="AB90" s="17">
        <v>1</v>
      </c>
      <c r="AC90" s="17">
        <v>159</v>
      </c>
      <c r="AD90" s="17">
        <v>48</v>
      </c>
      <c r="AE90" s="17">
        <v>335</v>
      </c>
      <c r="AF90" s="17">
        <v>34</v>
      </c>
      <c r="AG90" s="17">
        <v>0</v>
      </c>
      <c r="AH90" s="17">
        <v>2</v>
      </c>
      <c r="AI90" s="73">
        <v>2</v>
      </c>
    </row>
    <row r="91" spans="1:35" x14ac:dyDescent="0.2">
      <c r="A91" s="7" t="s">
        <v>79</v>
      </c>
      <c r="B91" s="54">
        <v>974</v>
      </c>
      <c r="C91" s="54">
        <v>379</v>
      </c>
      <c r="D91" s="17">
        <v>3</v>
      </c>
      <c r="E91" s="17">
        <v>470</v>
      </c>
      <c r="F91" s="17">
        <v>89</v>
      </c>
      <c r="G91" s="17">
        <v>33</v>
      </c>
      <c r="H91" s="17">
        <v>0</v>
      </c>
      <c r="I91" s="17">
        <v>0</v>
      </c>
      <c r="J91" s="43">
        <v>0</v>
      </c>
      <c r="K91" s="54">
        <v>379</v>
      </c>
      <c r="L91" s="17">
        <v>2</v>
      </c>
      <c r="M91" s="17">
        <v>393</v>
      </c>
      <c r="N91" s="17">
        <v>163</v>
      </c>
      <c r="O91" s="17">
        <v>33</v>
      </c>
      <c r="P91" s="17">
        <v>3</v>
      </c>
      <c r="Q91" s="17">
        <v>0</v>
      </c>
      <c r="R91" s="17">
        <v>1</v>
      </c>
      <c r="S91" s="43">
        <v>0</v>
      </c>
      <c r="T91" s="54">
        <v>351</v>
      </c>
      <c r="U91" s="17">
        <v>31</v>
      </c>
      <c r="V91" s="17">
        <v>369</v>
      </c>
      <c r="W91" s="17">
        <v>220</v>
      </c>
      <c r="X91" s="17">
        <v>0</v>
      </c>
      <c r="Y91" s="17">
        <v>1</v>
      </c>
      <c r="Z91" s="43">
        <v>2</v>
      </c>
      <c r="AA91" s="54">
        <v>351</v>
      </c>
      <c r="AB91" s="17">
        <v>3</v>
      </c>
      <c r="AC91" s="17">
        <v>325</v>
      </c>
      <c r="AD91" s="17">
        <v>40</v>
      </c>
      <c r="AE91" s="17">
        <v>220</v>
      </c>
      <c r="AF91" s="17">
        <v>31</v>
      </c>
      <c r="AG91" s="17">
        <v>0</v>
      </c>
      <c r="AH91" s="17">
        <v>2</v>
      </c>
      <c r="AI91" s="73">
        <v>2</v>
      </c>
    </row>
    <row r="92" spans="1:35" x14ac:dyDescent="0.2">
      <c r="A92" s="7" t="s">
        <v>80</v>
      </c>
      <c r="B92" s="54">
        <v>1342</v>
      </c>
      <c r="C92" s="54">
        <v>394</v>
      </c>
      <c r="D92" s="17">
        <v>4</v>
      </c>
      <c r="E92" s="17">
        <v>790</v>
      </c>
      <c r="F92" s="17">
        <v>133</v>
      </c>
      <c r="G92" s="17">
        <v>7</v>
      </c>
      <c r="H92" s="17">
        <v>14</v>
      </c>
      <c r="I92" s="17">
        <v>0</v>
      </c>
      <c r="J92" s="43">
        <v>0</v>
      </c>
      <c r="K92" s="54">
        <v>394</v>
      </c>
      <c r="L92" s="17">
        <v>7</v>
      </c>
      <c r="M92" s="17">
        <v>673</v>
      </c>
      <c r="N92" s="17">
        <v>238</v>
      </c>
      <c r="O92" s="17">
        <v>7</v>
      </c>
      <c r="P92" s="17">
        <v>4</v>
      </c>
      <c r="Q92" s="17">
        <v>14</v>
      </c>
      <c r="R92" s="17">
        <v>5</v>
      </c>
      <c r="S92" s="43">
        <v>0</v>
      </c>
      <c r="T92" s="54">
        <v>343</v>
      </c>
      <c r="U92" s="17">
        <v>3</v>
      </c>
      <c r="V92" s="17">
        <v>693</v>
      </c>
      <c r="W92" s="17">
        <v>289</v>
      </c>
      <c r="X92" s="17">
        <v>11</v>
      </c>
      <c r="Y92" s="17">
        <v>3</v>
      </c>
      <c r="Z92" s="43">
        <v>0</v>
      </c>
      <c r="AA92" s="54">
        <v>343</v>
      </c>
      <c r="AB92" s="17">
        <v>7</v>
      </c>
      <c r="AC92" s="17">
        <v>596</v>
      </c>
      <c r="AD92" s="17">
        <v>86</v>
      </c>
      <c r="AE92" s="17">
        <v>289</v>
      </c>
      <c r="AF92" s="17">
        <v>3</v>
      </c>
      <c r="AG92" s="17">
        <v>11</v>
      </c>
      <c r="AH92" s="17">
        <v>7</v>
      </c>
      <c r="AI92" s="73">
        <v>0</v>
      </c>
    </row>
    <row r="93" spans="1:35" x14ac:dyDescent="0.2">
      <c r="A93" s="7" t="s">
        <v>81</v>
      </c>
      <c r="B93" s="54">
        <v>643</v>
      </c>
      <c r="C93" s="54">
        <v>159</v>
      </c>
      <c r="D93" s="17">
        <v>11</v>
      </c>
      <c r="E93" s="17">
        <v>387</v>
      </c>
      <c r="F93" s="17">
        <v>69</v>
      </c>
      <c r="G93" s="17">
        <v>12</v>
      </c>
      <c r="H93" s="17">
        <v>0</v>
      </c>
      <c r="I93" s="17">
        <v>5</v>
      </c>
      <c r="J93" s="43">
        <v>0</v>
      </c>
      <c r="K93" s="54">
        <v>159</v>
      </c>
      <c r="L93" s="17">
        <v>1</v>
      </c>
      <c r="M93" s="17">
        <v>333</v>
      </c>
      <c r="N93" s="17">
        <v>114</v>
      </c>
      <c r="O93" s="17">
        <v>12</v>
      </c>
      <c r="P93" s="17">
        <v>12</v>
      </c>
      <c r="Q93" s="17">
        <v>0</v>
      </c>
      <c r="R93" s="17">
        <v>12</v>
      </c>
      <c r="S93" s="43">
        <v>0</v>
      </c>
      <c r="T93" s="54">
        <v>120</v>
      </c>
      <c r="U93" s="17">
        <v>40</v>
      </c>
      <c r="V93" s="17">
        <v>310</v>
      </c>
      <c r="W93" s="17">
        <v>153</v>
      </c>
      <c r="X93" s="17">
        <v>15</v>
      </c>
      <c r="Y93" s="17">
        <v>5</v>
      </c>
      <c r="Z93" s="43">
        <v>0</v>
      </c>
      <c r="AA93" s="54">
        <v>120</v>
      </c>
      <c r="AB93" s="17">
        <v>0</v>
      </c>
      <c r="AC93" s="17">
        <v>266</v>
      </c>
      <c r="AD93" s="17">
        <v>44</v>
      </c>
      <c r="AE93" s="17">
        <v>153</v>
      </c>
      <c r="AF93" s="17">
        <v>40</v>
      </c>
      <c r="AG93" s="17">
        <v>15</v>
      </c>
      <c r="AH93" s="17">
        <v>5</v>
      </c>
      <c r="AI93" s="73">
        <v>0</v>
      </c>
    </row>
    <row r="94" spans="1:35" x14ac:dyDescent="0.2">
      <c r="A94" s="6" t="str">
        <f>VLOOKUP("&lt;Zeilentitel_11&gt;",Uebersetzungen!$B$3:$E$140,Uebersetzungen!$B$2+1,FALSE)</f>
        <v>Region Surselva</v>
      </c>
      <c r="B94" s="48">
        <v>10490</v>
      </c>
      <c r="C94" s="48">
        <v>2464</v>
      </c>
      <c r="D94" s="9">
        <v>87</v>
      </c>
      <c r="E94" s="9">
        <v>5344</v>
      </c>
      <c r="F94" s="9">
        <v>1302</v>
      </c>
      <c r="G94" s="9">
        <v>811</v>
      </c>
      <c r="H94" s="9">
        <v>453</v>
      </c>
      <c r="I94" s="9">
        <v>26</v>
      </c>
      <c r="J94" s="47">
        <v>3</v>
      </c>
      <c r="K94" s="48">
        <v>2464</v>
      </c>
      <c r="L94" s="9">
        <v>23</v>
      </c>
      <c r="M94" s="9">
        <v>4406</v>
      </c>
      <c r="N94" s="9">
        <v>2207</v>
      </c>
      <c r="O94" s="9">
        <v>811</v>
      </c>
      <c r="P94" s="9">
        <v>87</v>
      </c>
      <c r="Q94" s="9">
        <v>461</v>
      </c>
      <c r="R94" s="9">
        <v>28</v>
      </c>
      <c r="S94" s="47">
        <v>3</v>
      </c>
      <c r="T94" s="48">
        <v>1989</v>
      </c>
      <c r="U94" s="9">
        <v>377</v>
      </c>
      <c r="V94" s="9">
        <v>4380</v>
      </c>
      <c r="W94" s="9">
        <v>3255</v>
      </c>
      <c r="X94" s="9">
        <v>447</v>
      </c>
      <c r="Y94" s="9">
        <v>34</v>
      </c>
      <c r="Z94" s="47">
        <v>8</v>
      </c>
      <c r="AA94" s="48">
        <v>1989</v>
      </c>
      <c r="AB94" s="9">
        <v>26</v>
      </c>
      <c r="AC94" s="9">
        <v>3733</v>
      </c>
      <c r="AD94" s="9">
        <v>621</v>
      </c>
      <c r="AE94" s="9">
        <v>3258</v>
      </c>
      <c r="AF94" s="9">
        <v>378</v>
      </c>
      <c r="AG94" s="9">
        <v>448</v>
      </c>
      <c r="AH94" s="9">
        <v>29</v>
      </c>
      <c r="AI94" s="72">
        <v>8</v>
      </c>
    </row>
    <row r="95" spans="1:35" x14ac:dyDescent="0.2">
      <c r="A95" s="7" t="s">
        <v>6</v>
      </c>
      <c r="B95" s="54">
        <v>297</v>
      </c>
      <c r="C95" s="54">
        <v>104</v>
      </c>
      <c r="D95" s="17">
        <v>2</v>
      </c>
      <c r="E95" s="17">
        <v>152</v>
      </c>
      <c r="F95" s="17">
        <v>21</v>
      </c>
      <c r="G95" s="17">
        <v>15</v>
      </c>
      <c r="H95" s="17">
        <v>0</v>
      </c>
      <c r="I95" s="17">
        <v>3</v>
      </c>
      <c r="J95" s="43">
        <v>0</v>
      </c>
      <c r="K95" s="54">
        <v>104</v>
      </c>
      <c r="L95" s="17">
        <v>0</v>
      </c>
      <c r="M95" s="17">
        <v>136</v>
      </c>
      <c r="N95" s="17">
        <v>37</v>
      </c>
      <c r="O95" s="17">
        <v>15</v>
      </c>
      <c r="P95" s="17">
        <v>2</v>
      </c>
      <c r="Q95" s="17">
        <v>0</v>
      </c>
      <c r="R95" s="17">
        <v>3</v>
      </c>
      <c r="S95" s="43">
        <v>0</v>
      </c>
      <c r="T95" s="54">
        <v>91</v>
      </c>
      <c r="U95" s="17">
        <v>10</v>
      </c>
      <c r="V95" s="17">
        <v>126</v>
      </c>
      <c r="W95" s="17">
        <v>66</v>
      </c>
      <c r="X95" s="17">
        <v>0</v>
      </c>
      <c r="Y95" s="17">
        <v>3</v>
      </c>
      <c r="Z95" s="43">
        <v>1</v>
      </c>
      <c r="AA95" s="54">
        <v>91</v>
      </c>
      <c r="AB95" s="17">
        <v>0</v>
      </c>
      <c r="AC95" s="17">
        <v>121</v>
      </c>
      <c r="AD95" s="17">
        <v>5</v>
      </c>
      <c r="AE95" s="17">
        <v>66</v>
      </c>
      <c r="AF95" s="17">
        <v>10</v>
      </c>
      <c r="AG95" s="17">
        <v>0</v>
      </c>
      <c r="AH95" s="17">
        <v>3</v>
      </c>
      <c r="AI95" s="73">
        <v>1</v>
      </c>
    </row>
    <row r="96" spans="1:35" x14ac:dyDescent="0.2">
      <c r="A96" s="7" t="s">
        <v>7</v>
      </c>
      <c r="B96" s="54">
        <v>1151</v>
      </c>
      <c r="C96" s="54">
        <v>296</v>
      </c>
      <c r="D96" s="17">
        <v>1</v>
      </c>
      <c r="E96" s="17">
        <v>739</v>
      </c>
      <c r="F96" s="17">
        <v>8</v>
      </c>
      <c r="G96" s="17">
        <v>46</v>
      </c>
      <c r="H96" s="17">
        <v>58</v>
      </c>
      <c r="I96" s="17">
        <v>3</v>
      </c>
      <c r="J96" s="43">
        <v>0</v>
      </c>
      <c r="K96" s="54">
        <v>296</v>
      </c>
      <c r="L96" s="17">
        <v>0</v>
      </c>
      <c r="M96" s="17">
        <v>614</v>
      </c>
      <c r="N96" s="17">
        <v>133</v>
      </c>
      <c r="O96" s="17">
        <v>46</v>
      </c>
      <c r="P96" s="17">
        <v>1</v>
      </c>
      <c r="Q96" s="17">
        <v>58</v>
      </c>
      <c r="R96" s="17">
        <v>3</v>
      </c>
      <c r="S96" s="43">
        <v>0</v>
      </c>
      <c r="T96" s="54">
        <v>277</v>
      </c>
      <c r="U96" s="17">
        <v>31</v>
      </c>
      <c r="V96" s="17">
        <v>673</v>
      </c>
      <c r="W96" s="17">
        <v>111</v>
      </c>
      <c r="X96" s="17">
        <v>58</v>
      </c>
      <c r="Y96" s="17">
        <v>0</v>
      </c>
      <c r="Z96" s="43">
        <v>1</v>
      </c>
      <c r="AA96" s="54">
        <v>277</v>
      </c>
      <c r="AB96" s="17">
        <v>0</v>
      </c>
      <c r="AC96" s="17">
        <v>551</v>
      </c>
      <c r="AD96" s="17">
        <v>122</v>
      </c>
      <c r="AE96" s="17">
        <v>111</v>
      </c>
      <c r="AF96" s="17">
        <v>31</v>
      </c>
      <c r="AG96" s="17">
        <v>58</v>
      </c>
      <c r="AH96" s="17">
        <v>0</v>
      </c>
      <c r="AI96" s="73">
        <v>1</v>
      </c>
    </row>
    <row r="97" spans="1:35" x14ac:dyDescent="0.2">
      <c r="A97" s="7" t="s">
        <v>8</v>
      </c>
      <c r="B97" s="54">
        <v>347</v>
      </c>
      <c r="C97" s="54">
        <v>115</v>
      </c>
      <c r="D97" s="17">
        <v>2</v>
      </c>
      <c r="E97" s="17">
        <v>175</v>
      </c>
      <c r="F97" s="17">
        <v>31</v>
      </c>
      <c r="G97" s="17">
        <v>18</v>
      </c>
      <c r="H97" s="17">
        <v>0</v>
      </c>
      <c r="I97" s="17">
        <v>6</v>
      </c>
      <c r="J97" s="43">
        <v>0</v>
      </c>
      <c r="K97" s="54">
        <v>115</v>
      </c>
      <c r="L97" s="17">
        <v>0</v>
      </c>
      <c r="M97" s="17">
        <v>161</v>
      </c>
      <c r="N97" s="17">
        <v>45</v>
      </c>
      <c r="O97" s="17">
        <v>18</v>
      </c>
      <c r="P97" s="17">
        <v>2</v>
      </c>
      <c r="Q97" s="17">
        <v>0</v>
      </c>
      <c r="R97" s="17">
        <v>6</v>
      </c>
      <c r="S97" s="43">
        <v>0</v>
      </c>
      <c r="T97" s="54">
        <v>99</v>
      </c>
      <c r="U97" s="17">
        <v>6</v>
      </c>
      <c r="V97" s="17">
        <v>150</v>
      </c>
      <c r="W97" s="17">
        <v>87</v>
      </c>
      <c r="X97" s="17">
        <v>0</v>
      </c>
      <c r="Y97" s="17">
        <v>5</v>
      </c>
      <c r="Z97" s="43">
        <v>0</v>
      </c>
      <c r="AA97" s="54">
        <v>99</v>
      </c>
      <c r="AB97" s="17">
        <v>0</v>
      </c>
      <c r="AC97" s="17">
        <v>131</v>
      </c>
      <c r="AD97" s="17">
        <v>19</v>
      </c>
      <c r="AE97" s="17">
        <v>87</v>
      </c>
      <c r="AF97" s="17">
        <v>6</v>
      </c>
      <c r="AG97" s="17">
        <v>0</v>
      </c>
      <c r="AH97" s="17">
        <v>5</v>
      </c>
      <c r="AI97" s="73">
        <v>0</v>
      </c>
    </row>
    <row r="98" spans="1:35" x14ac:dyDescent="0.2">
      <c r="A98" s="7" t="s">
        <v>9</v>
      </c>
      <c r="B98" s="54">
        <v>313</v>
      </c>
      <c r="C98" s="54">
        <v>89</v>
      </c>
      <c r="D98" s="17">
        <v>0</v>
      </c>
      <c r="E98" s="17">
        <v>166</v>
      </c>
      <c r="F98" s="17">
        <v>35</v>
      </c>
      <c r="G98" s="17">
        <v>23</v>
      </c>
      <c r="H98" s="17">
        <v>0</v>
      </c>
      <c r="I98" s="17">
        <v>0</v>
      </c>
      <c r="J98" s="43">
        <v>0</v>
      </c>
      <c r="K98" s="54">
        <v>89</v>
      </c>
      <c r="L98" s="17">
        <v>2</v>
      </c>
      <c r="M98" s="17">
        <v>149</v>
      </c>
      <c r="N98" s="17">
        <v>50</v>
      </c>
      <c r="O98" s="17">
        <v>23</v>
      </c>
      <c r="P98" s="17">
        <v>0</v>
      </c>
      <c r="Q98" s="17">
        <v>0</v>
      </c>
      <c r="R98" s="17">
        <v>0</v>
      </c>
      <c r="S98" s="43">
        <v>0</v>
      </c>
      <c r="T98" s="54">
        <v>57</v>
      </c>
      <c r="U98" s="17">
        <v>19</v>
      </c>
      <c r="V98" s="17">
        <v>95</v>
      </c>
      <c r="W98" s="17">
        <v>142</v>
      </c>
      <c r="X98" s="17">
        <v>0</v>
      </c>
      <c r="Y98" s="17">
        <v>0</v>
      </c>
      <c r="Z98" s="43">
        <v>0</v>
      </c>
      <c r="AA98" s="54">
        <v>57</v>
      </c>
      <c r="AB98" s="17">
        <v>1</v>
      </c>
      <c r="AC98" s="17">
        <v>83</v>
      </c>
      <c r="AD98" s="17">
        <v>11</v>
      </c>
      <c r="AE98" s="17">
        <v>142</v>
      </c>
      <c r="AF98" s="17">
        <v>19</v>
      </c>
      <c r="AG98" s="17">
        <v>0</v>
      </c>
      <c r="AH98" s="17">
        <v>0</v>
      </c>
      <c r="AI98" s="73">
        <v>0</v>
      </c>
    </row>
    <row r="99" spans="1:35" x14ac:dyDescent="0.2">
      <c r="A99" s="7" t="s">
        <v>10</v>
      </c>
      <c r="B99" s="54">
        <v>532</v>
      </c>
      <c r="C99" s="54">
        <v>79</v>
      </c>
      <c r="D99" s="17">
        <v>0</v>
      </c>
      <c r="E99" s="17">
        <v>291</v>
      </c>
      <c r="F99" s="17">
        <v>29</v>
      </c>
      <c r="G99" s="17">
        <v>125</v>
      </c>
      <c r="H99" s="17">
        <v>6</v>
      </c>
      <c r="I99" s="17">
        <v>2</v>
      </c>
      <c r="J99" s="43">
        <v>0</v>
      </c>
      <c r="K99" s="54">
        <v>79</v>
      </c>
      <c r="L99" s="17">
        <v>0</v>
      </c>
      <c r="M99" s="17">
        <v>250</v>
      </c>
      <c r="N99" s="17">
        <v>70</v>
      </c>
      <c r="O99" s="17">
        <v>125</v>
      </c>
      <c r="P99" s="17">
        <v>0</v>
      </c>
      <c r="Q99" s="17">
        <v>8</v>
      </c>
      <c r="R99" s="17">
        <v>0</v>
      </c>
      <c r="S99" s="43">
        <v>0</v>
      </c>
      <c r="T99" s="54">
        <v>42</v>
      </c>
      <c r="U99" s="17">
        <v>4</v>
      </c>
      <c r="V99" s="17">
        <v>246</v>
      </c>
      <c r="W99" s="17">
        <v>230</v>
      </c>
      <c r="X99" s="17">
        <v>6</v>
      </c>
      <c r="Y99" s="17">
        <v>4</v>
      </c>
      <c r="Z99" s="43">
        <v>0</v>
      </c>
      <c r="AA99" s="54">
        <v>42</v>
      </c>
      <c r="AB99" s="17">
        <v>0</v>
      </c>
      <c r="AC99" s="17">
        <v>215</v>
      </c>
      <c r="AD99" s="17">
        <v>31</v>
      </c>
      <c r="AE99" s="17">
        <v>230</v>
      </c>
      <c r="AF99" s="17">
        <v>4</v>
      </c>
      <c r="AG99" s="17">
        <v>8</v>
      </c>
      <c r="AH99" s="17">
        <v>2</v>
      </c>
      <c r="AI99" s="73">
        <v>0</v>
      </c>
    </row>
    <row r="100" spans="1:35" x14ac:dyDescent="0.2">
      <c r="A100" s="7" t="s">
        <v>11</v>
      </c>
      <c r="B100" s="54">
        <v>980</v>
      </c>
      <c r="C100" s="54">
        <v>285</v>
      </c>
      <c r="D100" s="17">
        <v>11</v>
      </c>
      <c r="E100" s="17">
        <v>424</v>
      </c>
      <c r="F100" s="17">
        <v>186</v>
      </c>
      <c r="G100" s="17">
        <v>73</v>
      </c>
      <c r="H100" s="17">
        <v>0</v>
      </c>
      <c r="I100" s="17">
        <v>1</v>
      </c>
      <c r="J100" s="43">
        <v>0</v>
      </c>
      <c r="K100" s="54">
        <v>285</v>
      </c>
      <c r="L100" s="17">
        <v>2</v>
      </c>
      <c r="M100" s="17">
        <v>293</v>
      </c>
      <c r="N100" s="17">
        <v>316</v>
      </c>
      <c r="O100" s="17">
        <v>73</v>
      </c>
      <c r="P100" s="17">
        <v>11</v>
      </c>
      <c r="Q100" s="17">
        <v>0</v>
      </c>
      <c r="R100" s="17">
        <v>0</v>
      </c>
      <c r="S100" s="43">
        <v>0</v>
      </c>
      <c r="T100" s="54">
        <v>251</v>
      </c>
      <c r="U100" s="17">
        <v>60</v>
      </c>
      <c r="V100" s="17">
        <v>357</v>
      </c>
      <c r="W100" s="17">
        <v>310</v>
      </c>
      <c r="X100" s="17">
        <v>0</v>
      </c>
      <c r="Y100" s="17">
        <v>2</v>
      </c>
      <c r="Z100" s="43">
        <v>0</v>
      </c>
      <c r="AA100" s="54">
        <v>251</v>
      </c>
      <c r="AB100" s="17">
        <v>1</v>
      </c>
      <c r="AC100" s="17">
        <v>259</v>
      </c>
      <c r="AD100" s="17">
        <v>98</v>
      </c>
      <c r="AE100" s="17">
        <v>310</v>
      </c>
      <c r="AF100" s="17">
        <v>60</v>
      </c>
      <c r="AG100" s="17">
        <v>0</v>
      </c>
      <c r="AH100" s="17">
        <v>1</v>
      </c>
      <c r="AI100" s="73">
        <v>0</v>
      </c>
    </row>
    <row r="101" spans="1:35" x14ac:dyDescent="0.2">
      <c r="A101" s="7" t="s">
        <v>12</v>
      </c>
      <c r="B101" s="54">
        <v>2386</v>
      </c>
      <c r="C101" s="54">
        <v>548</v>
      </c>
      <c r="D101" s="17">
        <v>29</v>
      </c>
      <c r="E101" s="17">
        <v>1249</v>
      </c>
      <c r="F101" s="17">
        <v>235</v>
      </c>
      <c r="G101" s="17">
        <v>117</v>
      </c>
      <c r="H101" s="17">
        <v>208</v>
      </c>
      <c r="I101" s="17">
        <v>0</v>
      </c>
      <c r="J101" s="43">
        <v>0</v>
      </c>
      <c r="K101" s="54">
        <v>548</v>
      </c>
      <c r="L101" s="17">
        <v>18</v>
      </c>
      <c r="M101" s="17">
        <v>1064</v>
      </c>
      <c r="N101" s="17">
        <v>401</v>
      </c>
      <c r="O101" s="17">
        <v>117</v>
      </c>
      <c r="P101" s="17">
        <v>29</v>
      </c>
      <c r="Q101" s="17">
        <v>208</v>
      </c>
      <c r="R101" s="17">
        <v>1</v>
      </c>
      <c r="S101" s="43">
        <v>0</v>
      </c>
      <c r="T101" s="54">
        <v>438</v>
      </c>
      <c r="U101" s="17">
        <v>81</v>
      </c>
      <c r="V101" s="17">
        <v>1005</v>
      </c>
      <c r="W101" s="17">
        <v>651</v>
      </c>
      <c r="X101" s="17">
        <v>202</v>
      </c>
      <c r="Y101" s="17">
        <v>9</v>
      </c>
      <c r="Z101" s="43">
        <v>0</v>
      </c>
      <c r="AA101" s="54">
        <v>438</v>
      </c>
      <c r="AB101" s="17">
        <v>20</v>
      </c>
      <c r="AC101" s="17">
        <v>876</v>
      </c>
      <c r="AD101" s="17">
        <v>107</v>
      </c>
      <c r="AE101" s="17">
        <v>651</v>
      </c>
      <c r="AF101" s="17">
        <v>81</v>
      </c>
      <c r="AG101" s="17">
        <v>202</v>
      </c>
      <c r="AH101" s="17">
        <v>11</v>
      </c>
      <c r="AI101" s="73">
        <v>0</v>
      </c>
    </row>
    <row r="102" spans="1:35" x14ac:dyDescent="0.2">
      <c r="A102" s="7" t="s">
        <v>23</v>
      </c>
      <c r="B102" s="54">
        <v>416</v>
      </c>
      <c r="C102" s="54">
        <v>84</v>
      </c>
      <c r="D102" s="17">
        <v>4</v>
      </c>
      <c r="E102" s="17">
        <v>128</v>
      </c>
      <c r="F102" s="17">
        <v>185</v>
      </c>
      <c r="G102" s="17">
        <v>13</v>
      </c>
      <c r="H102" s="17">
        <v>1</v>
      </c>
      <c r="I102" s="17">
        <v>0</v>
      </c>
      <c r="J102" s="43">
        <v>1</v>
      </c>
      <c r="K102" s="54">
        <v>84</v>
      </c>
      <c r="L102" s="17">
        <v>0</v>
      </c>
      <c r="M102" s="17">
        <v>71</v>
      </c>
      <c r="N102" s="17">
        <v>242</v>
      </c>
      <c r="O102" s="17">
        <v>13</v>
      </c>
      <c r="P102" s="17">
        <v>4</v>
      </c>
      <c r="Q102" s="17">
        <v>1</v>
      </c>
      <c r="R102" s="17">
        <v>0</v>
      </c>
      <c r="S102" s="43">
        <v>1</v>
      </c>
      <c r="T102" s="54">
        <v>57</v>
      </c>
      <c r="U102" s="17">
        <v>7</v>
      </c>
      <c r="V102" s="17">
        <v>98</v>
      </c>
      <c r="W102" s="17">
        <v>253</v>
      </c>
      <c r="X102" s="17">
        <v>0</v>
      </c>
      <c r="Y102" s="17">
        <v>0</v>
      </c>
      <c r="Z102" s="43">
        <v>1</v>
      </c>
      <c r="AA102" s="54">
        <v>57</v>
      </c>
      <c r="AB102" s="17">
        <v>1</v>
      </c>
      <c r="AC102" s="17">
        <v>60</v>
      </c>
      <c r="AD102" s="17">
        <v>37</v>
      </c>
      <c r="AE102" s="17">
        <v>253</v>
      </c>
      <c r="AF102" s="17">
        <v>7</v>
      </c>
      <c r="AG102" s="17">
        <v>0</v>
      </c>
      <c r="AH102" s="17">
        <v>0</v>
      </c>
      <c r="AI102" s="73">
        <v>1</v>
      </c>
    </row>
    <row r="103" spans="1:35" x14ac:dyDescent="0.2">
      <c r="A103" s="7" t="s">
        <v>82</v>
      </c>
      <c r="B103" s="54">
        <v>786</v>
      </c>
      <c r="C103" s="54">
        <v>200</v>
      </c>
      <c r="D103" s="17">
        <v>3</v>
      </c>
      <c r="E103" s="17">
        <v>309</v>
      </c>
      <c r="F103" s="17">
        <v>125</v>
      </c>
      <c r="G103" s="17">
        <v>52</v>
      </c>
      <c r="H103" s="17">
        <v>95</v>
      </c>
      <c r="I103" s="17">
        <v>1</v>
      </c>
      <c r="J103" s="43">
        <v>1</v>
      </c>
      <c r="K103" s="54">
        <v>200</v>
      </c>
      <c r="L103" s="17">
        <v>0</v>
      </c>
      <c r="M103" s="17">
        <v>240</v>
      </c>
      <c r="N103" s="17">
        <v>195</v>
      </c>
      <c r="O103" s="17">
        <v>52</v>
      </c>
      <c r="P103" s="17">
        <v>3</v>
      </c>
      <c r="Q103" s="17">
        <v>95</v>
      </c>
      <c r="R103" s="17">
        <v>0</v>
      </c>
      <c r="S103" s="43">
        <v>1</v>
      </c>
      <c r="T103" s="54">
        <v>180</v>
      </c>
      <c r="U103" s="17">
        <v>13</v>
      </c>
      <c r="V103" s="17">
        <v>243</v>
      </c>
      <c r="W103" s="17">
        <v>253</v>
      </c>
      <c r="X103" s="17">
        <v>95</v>
      </c>
      <c r="Y103" s="17">
        <v>1</v>
      </c>
      <c r="Z103" s="43">
        <v>1</v>
      </c>
      <c r="AA103" s="54">
        <v>180</v>
      </c>
      <c r="AB103" s="17">
        <v>1</v>
      </c>
      <c r="AC103" s="17">
        <v>189</v>
      </c>
      <c r="AD103" s="17">
        <v>54</v>
      </c>
      <c r="AE103" s="17">
        <v>253</v>
      </c>
      <c r="AF103" s="17">
        <v>13</v>
      </c>
      <c r="AG103" s="17">
        <v>95</v>
      </c>
      <c r="AH103" s="17">
        <v>0</v>
      </c>
      <c r="AI103" s="73">
        <v>1</v>
      </c>
    </row>
    <row r="104" spans="1:35" x14ac:dyDescent="0.2">
      <c r="A104" s="7" t="s">
        <v>83</v>
      </c>
      <c r="B104" s="54">
        <v>978</v>
      </c>
      <c r="C104" s="54">
        <v>177</v>
      </c>
      <c r="D104" s="17">
        <v>15</v>
      </c>
      <c r="E104" s="17">
        <v>544</v>
      </c>
      <c r="F104" s="17">
        <v>74</v>
      </c>
      <c r="G104" s="17">
        <v>88</v>
      </c>
      <c r="H104" s="17">
        <v>74</v>
      </c>
      <c r="I104" s="17">
        <v>6</v>
      </c>
      <c r="J104" s="43">
        <v>0</v>
      </c>
      <c r="K104" s="54">
        <v>177</v>
      </c>
      <c r="L104" s="17">
        <v>0</v>
      </c>
      <c r="M104" s="17">
        <v>527</v>
      </c>
      <c r="N104" s="17">
        <v>89</v>
      </c>
      <c r="O104" s="17">
        <v>88</v>
      </c>
      <c r="P104" s="17">
        <v>15</v>
      </c>
      <c r="Q104" s="17">
        <v>80</v>
      </c>
      <c r="R104" s="17">
        <v>2</v>
      </c>
      <c r="S104" s="43">
        <v>0</v>
      </c>
      <c r="T104" s="54">
        <v>137</v>
      </c>
      <c r="U104" s="17">
        <v>90</v>
      </c>
      <c r="V104" s="17">
        <v>475</v>
      </c>
      <c r="W104" s="17">
        <v>194</v>
      </c>
      <c r="X104" s="17">
        <v>79</v>
      </c>
      <c r="Y104" s="17">
        <v>3</v>
      </c>
      <c r="Z104" s="43">
        <v>0</v>
      </c>
      <c r="AA104" s="54">
        <v>137</v>
      </c>
      <c r="AB104" s="17">
        <v>0</v>
      </c>
      <c r="AC104" s="17">
        <v>466</v>
      </c>
      <c r="AD104" s="17">
        <v>9</v>
      </c>
      <c r="AE104" s="17">
        <v>194</v>
      </c>
      <c r="AF104" s="17">
        <v>90</v>
      </c>
      <c r="AG104" s="17">
        <v>79</v>
      </c>
      <c r="AH104" s="17">
        <v>3</v>
      </c>
      <c r="AI104" s="73">
        <v>0</v>
      </c>
    </row>
    <row r="105" spans="1:35" x14ac:dyDescent="0.2">
      <c r="A105" s="7" t="s">
        <v>84</v>
      </c>
      <c r="B105" s="54">
        <v>153</v>
      </c>
      <c r="C105" s="54">
        <v>21</v>
      </c>
      <c r="D105" s="17">
        <v>1</v>
      </c>
      <c r="E105" s="17">
        <v>36</v>
      </c>
      <c r="F105" s="17">
        <v>72</v>
      </c>
      <c r="G105" s="17">
        <v>22</v>
      </c>
      <c r="H105" s="17">
        <v>1</v>
      </c>
      <c r="I105" s="17">
        <v>0</v>
      </c>
      <c r="J105" s="43">
        <v>0</v>
      </c>
      <c r="K105" s="54">
        <v>21</v>
      </c>
      <c r="L105" s="17">
        <v>0</v>
      </c>
      <c r="M105" s="17">
        <v>21</v>
      </c>
      <c r="N105" s="17">
        <v>87</v>
      </c>
      <c r="O105" s="17">
        <v>22</v>
      </c>
      <c r="P105" s="17">
        <v>1</v>
      </c>
      <c r="Q105" s="17">
        <v>1</v>
      </c>
      <c r="R105" s="17">
        <v>0</v>
      </c>
      <c r="S105" s="43">
        <v>0</v>
      </c>
      <c r="T105" s="54">
        <v>16</v>
      </c>
      <c r="U105" s="17">
        <v>4</v>
      </c>
      <c r="V105" s="17">
        <v>24</v>
      </c>
      <c r="W105" s="17">
        <v>108</v>
      </c>
      <c r="X105" s="17">
        <v>1</v>
      </c>
      <c r="Y105" s="17">
        <v>0</v>
      </c>
      <c r="Z105" s="43">
        <v>0</v>
      </c>
      <c r="AA105" s="54">
        <v>16</v>
      </c>
      <c r="AB105" s="17">
        <v>0</v>
      </c>
      <c r="AC105" s="17">
        <v>15</v>
      </c>
      <c r="AD105" s="17">
        <v>9</v>
      </c>
      <c r="AE105" s="17">
        <v>108</v>
      </c>
      <c r="AF105" s="17">
        <v>5</v>
      </c>
      <c r="AG105" s="17">
        <v>0</v>
      </c>
      <c r="AH105" s="17">
        <v>0</v>
      </c>
      <c r="AI105" s="73">
        <v>0</v>
      </c>
    </row>
    <row r="106" spans="1:35" x14ac:dyDescent="0.2">
      <c r="A106" s="7" t="s">
        <v>85</v>
      </c>
      <c r="B106" s="54">
        <v>491</v>
      </c>
      <c r="C106" s="54">
        <v>78</v>
      </c>
      <c r="D106" s="17">
        <v>11</v>
      </c>
      <c r="E106" s="17">
        <v>264</v>
      </c>
      <c r="F106" s="17">
        <v>106</v>
      </c>
      <c r="G106" s="17">
        <v>28</v>
      </c>
      <c r="H106" s="17">
        <v>3</v>
      </c>
      <c r="I106" s="17">
        <v>0</v>
      </c>
      <c r="J106" s="43">
        <v>1</v>
      </c>
      <c r="K106" s="54">
        <v>78</v>
      </c>
      <c r="L106" s="17">
        <v>0</v>
      </c>
      <c r="M106" s="17">
        <v>178</v>
      </c>
      <c r="N106" s="17">
        <v>184</v>
      </c>
      <c r="O106" s="17">
        <v>28</v>
      </c>
      <c r="P106" s="17">
        <v>11</v>
      </c>
      <c r="Q106" s="17">
        <v>3</v>
      </c>
      <c r="R106" s="17">
        <v>8</v>
      </c>
      <c r="S106" s="43">
        <v>1</v>
      </c>
      <c r="T106" s="54">
        <v>68</v>
      </c>
      <c r="U106" s="17">
        <v>15</v>
      </c>
      <c r="V106" s="17">
        <v>213</v>
      </c>
      <c r="W106" s="17">
        <v>192</v>
      </c>
      <c r="X106" s="17">
        <v>2</v>
      </c>
      <c r="Y106" s="17">
        <v>0</v>
      </c>
      <c r="Z106" s="43">
        <v>1</v>
      </c>
      <c r="AA106" s="54">
        <v>68</v>
      </c>
      <c r="AB106" s="17">
        <v>0</v>
      </c>
      <c r="AC106" s="17">
        <v>163</v>
      </c>
      <c r="AD106" s="17">
        <v>50</v>
      </c>
      <c r="AE106" s="17">
        <v>192</v>
      </c>
      <c r="AF106" s="17">
        <v>15</v>
      </c>
      <c r="AG106" s="17">
        <v>2</v>
      </c>
      <c r="AH106" s="17">
        <v>0</v>
      </c>
      <c r="AI106" s="73">
        <v>1</v>
      </c>
    </row>
    <row r="107" spans="1:35" x14ac:dyDescent="0.2">
      <c r="A107" s="7" t="s">
        <v>86</v>
      </c>
      <c r="B107" s="54">
        <v>590</v>
      </c>
      <c r="C107" s="54">
        <v>136</v>
      </c>
      <c r="D107" s="17">
        <v>3</v>
      </c>
      <c r="E107" s="17">
        <v>260</v>
      </c>
      <c r="F107" s="17">
        <v>72</v>
      </c>
      <c r="G107" s="17">
        <v>115</v>
      </c>
      <c r="H107" s="17">
        <v>4</v>
      </c>
      <c r="I107" s="17">
        <v>0</v>
      </c>
      <c r="J107" s="43">
        <v>0</v>
      </c>
      <c r="K107" s="54">
        <v>136</v>
      </c>
      <c r="L107" s="17">
        <v>0</v>
      </c>
      <c r="M107" s="17">
        <v>232</v>
      </c>
      <c r="N107" s="17">
        <v>99</v>
      </c>
      <c r="O107" s="17">
        <v>115</v>
      </c>
      <c r="P107" s="17">
        <v>3</v>
      </c>
      <c r="Q107" s="17">
        <v>4</v>
      </c>
      <c r="R107" s="17">
        <v>1</v>
      </c>
      <c r="S107" s="43">
        <v>0</v>
      </c>
      <c r="T107" s="54">
        <v>109</v>
      </c>
      <c r="U107" s="17">
        <v>7</v>
      </c>
      <c r="V107" s="17">
        <v>220</v>
      </c>
      <c r="W107" s="17">
        <v>251</v>
      </c>
      <c r="X107" s="17">
        <v>3</v>
      </c>
      <c r="Y107" s="17">
        <v>0</v>
      </c>
      <c r="Z107" s="43">
        <v>0</v>
      </c>
      <c r="AA107" s="54">
        <v>109</v>
      </c>
      <c r="AB107" s="17">
        <v>0</v>
      </c>
      <c r="AC107" s="17">
        <v>214</v>
      </c>
      <c r="AD107" s="17">
        <v>6</v>
      </c>
      <c r="AE107" s="17">
        <v>251</v>
      </c>
      <c r="AF107" s="17">
        <v>7</v>
      </c>
      <c r="AG107" s="17">
        <v>3</v>
      </c>
      <c r="AH107" s="17">
        <v>0</v>
      </c>
      <c r="AI107" s="73">
        <v>0</v>
      </c>
    </row>
    <row r="108" spans="1:35" x14ac:dyDescent="0.2">
      <c r="A108" s="7" t="s">
        <v>87</v>
      </c>
      <c r="B108" s="54">
        <v>533</v>
      </c>
      <c r="C108" s="54">
        <v>101</v>
      </c>
      <c r="D108" s="17">
        <v>4</v>
      </c>
      <c r="E108" s="17">
        <v>334</v>
      </c>
      <c r="F108" s="17">
        <v>73</v>
      </c>
      <c r="G108" s="17">
        <v>20</v>
      </c>
      <c r="H108" s="17">
        <v>1</v>
      </c>
      <c r="I108" s="17">
        <v>0</v>
      </c>
      <c r="J108" s="43">
        <v>0</v>
      </c>
      <c r="K108" s="54">
        <v>101</v>
      </c>
      <c r="L108" s="17">
        <v>0</v>
      </c>
      <c r="M108" s="17">
        <v>249</v>
      </c>
      <c r="N108" s="17">
        <v>158</v>
      </c>
      <c r="O108" s="17">
        <v>20</v>
      </c>
      <c r="P108" s="17">
        <v>4</v>
      </c>
      <c r="Q108" s="17">
        <v>1</v>
      </c>
      <c r="R108" s="17">
        <v>0</v>
      </c>
      <c r="S108" s="43">
        <v>0</v>
      </c>
      <c r="T108" s="54">
        <v>60</v>
      </c>
      <c r="U108" s="17">
        <v>19</v>
      </c>
      <c r="V108" s="17">
        <v>262</v>
      </c>
      <c r="W108" s="17">
        <v>187</v>
      </c>
      <c r="X108" s="17">
        <v>0</v>
      </c>
      <c r="Y108" s="17">
        <v>2</v>
      </c>
      <c r="Z108" s="43">
        <v>3</v>
      </c>
      <c r="AA108" s="54">
        <v>60</v>
      </c>
      <c r="AB108" s="17">
        <v>0</v>
      </c>
      <c r="AC108" s="17">
        <v>230</v>
      </c>
      <c r="AD108" s="17">
        <v>32</v>
      </c>
      <c r="AE108" s="17">
        <v>187</v>
      </c>
      <c r="AF108" s="17">
        <v>19</v>
      </c>
      <c r="AG108" s="17">
        <v>0</v>
      </c>
      <c r="AH108" s="17">
        <v>2</v>
      </c>
      <c r="AI108" s="73">
        <v>3</v>
      </c>
    </row>
    <row r="109" spans="1:35" x14ac:dyDescent="0.2">
      <c r="A109" s="7" t="s">
        <v>91</v>
      </c>
      <c r="B109" s="54">
        <v>537</v>
      </c>
      <c r="C109" s="54">
        <v>151</v>
      </c>
      <c r="D109" s="17">
        <v>1</v>
      </c>
      <c r="E109" s="17">
        <v>273</v>
      </c>
      <c r="F109" s="17">
        <v>50</v>
      </c>
      <c r="G109" s="17">
        <v>56</v>
      </c>
      <c r="H109" s="17">
        <v>2</v>
      </c>
      <c r="I109" s="17">
        <v>4</v>
      </c>
      <c r="J109" s="43">
        <v>0</v>
      </c>
      <c r="K109" s="54">
        <v>151</v>
      </c>
      <c r="L109" s="17">
        <v>1</v>
      </c>
      <c r="M109" s="17">
        <v>221</v>
      </c>
      <c r="N109" s="17">
        <v>101</v>
      </c>
      <c r="O109" s="17">
        <v>56</v>
      </c>
      <c r="P109" s="17">
        <v>1</v>
      </c>
      <c r="Q109" s="17">
        <v>2</v>
      </c>
      <c r="R109" s="17">
        <v>4</v>
      </c>
      <c r="S109" s="43">
        <v>0</v>
      </c>
      <c r="T109" s="54">
        <v>107</v>
      </c>
      <c r="U109" s="17">
        <v>11</v>
      </c>
      <c r="V109" s="17">
        <v>193</v>
      </c>
      <c r="W109" s="17">
        <v>220</v>
      </c>
      <c r="X109" s="17">
        <v>1</v>
      </c>
      <c r="Y109" s="17">
        <v>5</v>
      </c>
      <c r="Z109" s="43">
        <v>0</v>
      </c>
      <c r="AA109" s="54">
        <v>107</v>
      </c>
      <c r="AB109" s="17">
        <v>2</v>
      </c>
      <c r="AC109" s="17">
        <v>160</v>
      </c>
      <c r="AD109" s="17">
        <v>31</v>
      </c>
      <c r="AE109" s="17">
        <v>223</v>
      </c>
      <c r="AF109" s="17">
        <v>11</v>
      </c>
      <c r="AG109" s="17">
        <v>1</v>
      </c>
      <c r="AH109" s="17">
        <v>2</v>
      </c>
      <c r="AI109" s="73">
        <v>0</v>
      </c>
    </row>
    <row r="110" spans="1:35" x14ac:dyDescent="0.2">
      <c r="A110" s="6" t="str">
        <f>VLOOKUP("&lt;Zeilentitel_12&gt;",Uebersetzungen!$B$3:$E$140,Uebersetzungen!$B$2+1,FALSE)</f>
        <v>Region Viamala</v>
      </c>
      <c r="B110" s="48">
        <v>6538</v>
      </c>
      <c r="C110" s="48">
        <v>2320</v>
      </c>
      <c r="D110" s="9">
        <v>26</v>
      </c>
      <c r="E110" s="9">
        <v>2934</v>
      </c>
      <c r="F110" s="9">
        <v>782</v>
      </c>
      <c r="G110" s="9">
        <v>352</v>
      </c>
      <c r="H110" s="9">
        <v>115</v>
      </c>
      <c r="I110" s="9">
        <v>8</v>
      </c>
      <c r="J110" s="47">
        <v>1</v>
      </c>
      <c r="K110" s="48">
        <v>2320</v>
      </c>
      <c r="L110" s="9">
        <v>95</v>
      </c>
      <c r="M110" s="9">
        <v>2268</v>
      </c>
      <c r="N110" s="9">
        <v>1348</v>
      </c>
      <c r="O110" s="9">
        <v>355</v>
      </c>
      <c r="P110" s="9">
        <v>26</v>
      </c>
      <c r="Q110" s="9">
        <v>114</v>
      </c>
      <c r="R110" s="9">
        <v>11</v>
      </c>
      <c r="S110" s="47">
        <v>1</v>
      </c>
      <c r="T110" s="48">
        <v>1301</v>
      </c>
      <c r="U110" s="9">
        <v>240</v>
      </c>
      <c r="V110" s="9">
        <v>1825</v>
      </c>
      <c r="W110" s="9">
        <v>3109</v>
      </c>
      <c r="X110" s="9">
        <v>51</v>
      </c>
      <c r="Y110" s="9">
        <v>10</v>
      </c>
      <c r="Z110" s="47">
        <v>2</v>
      </c>
      <c r="AA110" s="48">
        <v>1301</v>
      </c>
      <c r="AB110" s="9">
        <v>77</v>
      </c>
      <c r="AC110" s="9">
        <v>1495</v>
      </c>
      <c r="AD110" s="9">
        <v>249</v>
      </c>
      <c r="AE110" s="9">
        <v>3109</v>
      </c>
      <c r="AF110" s="9">
        <v>240</v>
      </c>
      <c r="AG110" s="9">
        <v>50</v>
      </c>
      <c r="AH110" s="9">
        <v>15</v>
      </c>
      <c r="AI110" s="72">
        <v>2</v>
      </c>
    </row>
    <row r="111" spans="1:35" x14ac:dyDescent="0.2">
      <c r="A111" s="7" t="s">
        <v>13</v>
      </c>
      <c r="B111" s="54">
        <v>174</v>
      </c>
      <c r="C111" s="54">
        <v>80</v>
      </c>
      <c r="D111" s="17">
        <v>1</v>
      </c>
      <c r="E111" s="17">
        <v>75</v>
      </c>
      <c r="F111" s="17">
        <v>10</v>
      </c>
      <c r="G111" s="17">
        <v>8</v>
      </c>
      <c r="H111" s="17">
        <v>0</v>
      </c>
      <c r="I111" s="17">
        <v>0</v>
      </c>
      <c r="J111" s="43">
        <v>0</v>
      </c>
      <c r="K111" s="54">
        <v>80</v>
      </c>
      <c r="L111" s="17">
        <v>0</v>
      </c>
      <c r="M111" s="17">
        <v>60</v>
      </c>
      <c r="N111" s="17">
        <v>25</v>
      </c>
      <c r="O111" s="17">
        <v>8</v>
      </c>
      <c r="P111" s="17">
        <v>1</v>
      </c>
      <c r="Q111" s="17">
        <v>0</v>
      </c>
      <c r="R111" s="17">
        <v>0</v>
      </c>
      <c r="S111" s="43">
        <v>0</v>
      </c>
      <c r="T111" s="54">
        <v>41</v>
      </c>
      <c r="U111" s="17">
        <v>6</v>
      </c>
      <c r="V111" s="17">
        <v>46</v>
      </c>
      <c r="W111" s="17">
        <v>81</v>
      </c>
      <c r="X111" s="17">
        <v>0</v>
      </c>
      <c r="Y111" s="17">
        <v>0</v>
      </c>
      <c r="Z111" s="43">
        <v>0</v>
      </c>
      <c r="AA111" s="54">
        <v>41</v>
      </c>
      <c r="AB111" s="17">
        <v>0</v>
      </c>
      <c r="AC111" s="17">
        <v>37</v>
      </c>
      <c r="AD111" s="17">
        <v>5</v>
      </c>
      <c r="AE111" s="17">
        <v>81</v>
      </c>
      <c r="AF111" s="17">
        <v>6</v>
      </c>
      <c r="AG111" s="17">
        <v>0</v>
      </c>
      <c r="AH111" s="17">
        <v>4</v>
      </c>
      <c r="AI111" s="73">
        <v>0</v>
      </c>
    </row>
    <row r="112" spans="1:35" x14ac:dyDescent="0.2">
      <c r="A112" s="7" t="s">
        <v>14</v>
      </c>
      <c r="B112" s="54">
        <v>133</v>
      </c>
      <c r="C112" s="54">
        <v>42</v>
      </c>
      <c r="D112" s="17">
        <v>1</v>
      </c>
      <c r="E112" s="17">
        <v>77</v>
      </c>
      <c r="F112" s="17">
        <v>4</v>
      </c>
      <c r="G112" s="17">
        <v>6</v>
      </c>
      <c r="H112" s="17">
        <v>0</v>
      </c>
      <c r="I112" s="17">
        <v>3</v>
      </c>
      <c r="J112" s="43">
        <v>0</v>
      </c>
      <c r="K112" s="54">
        <v>42</v>
      </c>
      <c r="L112" s="17">
        <v>0</v>
      </c>
      <c r="M112" s="17">
        <v>65</v>
      </c>
      <c r="N112" s="17">
        <v>16</v>
      </c>
      <c r="O112" s="17">
        <v>6</v>
      </c>
      <c r="P112" s="17">
        <v>1</v>
      </c>
      <c r="Q112" s="17">
        <v>0</v>
      </c>
      <c r="R112" s="17">
        <v>3</v>
      </c>
      <c r="S112" s="43">
        <v>0</v>
      </c>
      <c r="T112" s="54">
        <v>13</v>
      </c>
      <c r="U112" s="17">
        <v>1</v>
      </c>
      <c r="V112" s="17">
        <v>39</v>
      </c>
      <c r="W112" s="17">
        <v>73</v>
      </c>
      <c r="X112" s="17">
        <v>7</v>
      </c>
      <c r="Y112" s="17">
        <v>0</v>
      </c>
      <c r="Z112" s="43">
        <v>0</v>
      </c>
      <c r="AA112" s="54">
        <v>13</v>
      </c>
      <c r="AB112" s="17">
        <v>0</v>
      </c>
      <c r="AC112" s="17">
        <v>37</v>
      </c>
      <c r="AD112" s="17">
        <v>2</v>
      </c>
      <c r="AE112" s="17">
        <v>73</v>
      </c>
      <c r="AF112" s="17">
        <v>1</v>
      </c>
      <c r="AG112" s="17">
        <v>7</v>
      </c>
      <c r="AH112" s="17">
        <v>0</v>
      </c>
      <c r="AI112" s="73">
        <v>0</v>
      </c>
    </row>
    <row r="113" spans="1:35" x14ac:dyDescent="0.2">
      <c r="A113" s="7" t="s">
        <v>15</v>
      </c>
      <c r="B113" s="54">
        <v>370</v>
      </c>
      <c r="C113" s="54">
        <v>123</v>
      </c>
      <c r="D113" s="17">
        <v>0</v>
      </c>
      <c r="E113" s="17">
        <v>144</v>
      </c>
      <c r="F113" s="17">
        <v>70</v>
      </c>
      <c r="G113" s="17">
        <v>32</v>
      </c>
      <c r="H113" s="17">
        <v>1</v>
      </c>
      <c r="I113" s="17">
        <v>0</v>
      </c>
      <c r="J113" s="43">
        <v>0</v>
      </c>
      <c r="K113" s="54">
        <v>123</v>
      </c>
      <c r="L113" s="17">
        <v>2</v>
      </c>
      <c r="M113" s="17">
        <v>99</v>
      </c>
      <c r="N113" s="17">
        <v>111</v>
      </c>
      <c r="O113" s="17">
        <v>32</v>
      </c>
      <c r="P113" s="17">
        <v>0</v>
      </c>
      <c r="Q113" s="17">
        <v>0</v>
      </c>
      <c r="R113" s="17">
        <v>3</v>
      </c>
      <c r="S113" s="43">
        <v>0</v>
      </c>
      <c r="T113" s="54">
        <v>83</v>
      </c>
      <c r="U113" s="17">
        <v>15</v>
      </c>
      <c r="V113" s="17">
        <v>91</v>
      </c>
      <c r="W113" s="17">
        <v>180</v>
      </c>
      <c r="X113" s="17">
        <v>1</v>
      </c>
      <c r="Y113" s="17">
        <v>0</v>
      </c>
      <c r="Z113" s="43">
        <v>0</v>
      </c>
      <c r="AA113" s="54">
        <v>83</v>
      </c>
      <c r="AB113" s="17">
        <v>2</v>
      </c>
      <c r="AC113" s="17">
        <v>64</v>
      </c>
      <c r="AD113" s="17">
        <v>25</v>
      </c>
      <c r="AE113" s="17">
        <v>180</v>
      </c>
      <c r="AF113" s="17">
        <v>15</v>
      </c>
      <c r="AG113" s="17">
        <v>0</v>
      </c>
      <c r="AH113" s="17">
        <v>1</v>
      </c>
      <c r="AI113" s="73">
        <v>0</v>
      </c>
    </row>
    <row r="114" spans="1:35" x14ac:dyDescent="0.2">
      <c r="A114" s="7" t="s">
        <v>16</v>
      </c>
      <c r="B114" s="54">
        <v>423</v>
      </c>
      <c r="C114" s="54">
        <v>135</v>
      </c>
      <c r="D114" s="17">
        <v>0</v>
      </c>
      <c r="E114" s="17">
        <v>234</v>
      </c>
      <c r="F114" s="17">
        <v>35</v>
      </c>
      <c r="G114" s="17">
        <v>14</v>
      </c>
      <c r="H114" s="17">
        <v>5</v>
      </c>
      <c r="I114" s="17">
        <v>0</v>
      </c>
      <c r="J114" s="43">
        <v>0</v>
      </c>
      <c r="K114" s="54">
        <v>135</v>
      </c>
      <c r="L114" s="17">
        <v>0</v>
      </c>
      <c r="M114" s="17">
        <v>205</v>
      </c>
      <c r="N114" s="17">
        <v>64</v>
      </c>
      <c r="O114" s="17">
        <v>14</v>
      </c>
      <c r="P114" s="17">
        <v>0</v>
      </c>
      <c r="Q114" s="17">
        <v>5</v>
      </c>
      <c r="R114" s="17">
        <v>0</v>
      </c>
      <c r="S114" s="43">
        <v>0</v>
      </c>
      <c r="T114" s="54">
        <v>86</v>
      </c>
      <c r="U114" s="17">
        <v>4</v>
      </c>
      <c r="V114" s="17">
        <v>130</v>
      </c>
      <c r="W114" s="17">
        <v>200</v>
      </c>
      <c r="X114" s="17">
        <v>3</v>
      </c>
      <c r="Y114" s="17">
        <v>0</v>
      </c>
      <c r="Z114" s="43">
        <v>0</v>
      </c>
      <c r="AA114" s="54">
        <v>86</v>
      </c>
      <c r="AB114" s="17">
        <v>0</v>
      </c>
      <c r="AC114" s="17">
        <v>125</v>
      </c>
      <c r="AD114" s="17">
        <v>5</v>
      </c>
      <c r="AE114" s="17">
        <v>200</v>
      </c>
      <c r="AF114" s="17">
        <v>4</v>
      </c>
      <c r="AG114" s="17">
        <v>3</v>
      </c>
      <c r="AH114" s="17">
        <v>0</v>
      </c>
      <c r="AI114" s="73">
        <v>0</v>
      </c>
    </row>
    <row r="115" spans="1:35" x14ac:dyDescent="0.2">
      <c r="A115" s="7" t="s">
        <v>17</v>
      </c>
      <c r="B115" s="54">
        <v>1065</v>
      </c>
      <c r="C115" s="54">
        <v>430</v>
      </c>
      <c r="D115" s="17">
        <v>3</v>
      </c>
      <c r="E115" s="17">
        <v>477</v>
      </c>
      <c r="F115" s="17">
        <v>104</v>
      </c>
      <c r="G115" s="17">
        <v>48</v>
      </c>
      <c r="H115" s="17">
        <v>2</v>
      </c>
      <c r="I115" s="17">
        <v>1</v>
      </c>
      <c r="J115" s="43">
        <v>0</v>
      </c>
      <c r="K115" s="54">
        <v>430</v>
      </c>
      <c r="L115" s="17">
        <v>0</v>
      </c>
      <c r="M115" s="17">
        <v>395</v>
      </c>
      <c r="N115" s="17">
        <v>186</v>
      </c>
      <c r="O115" s="17">
        <v>48</v>
      </c>
      <c r="P115" s="17">
        <v>3</v>
      </c>
      <c r="Q115" s="17">
        <v>2</v>
      </c>
      <c r="R115" s="17">
        <v>1</v>
      </c>
      <c r="S115" s="43">
        <v>0</v>
      </c>
      <c r="T115" s="54">
        <v>246</v>
      </c>
      <c r="U115" s="17">
        <v>18</v>
      </c>
      <c r="V115" s="17">
        <v>282</v>
      </c>
      <c r="W115" s="17">
        <v>518</v>
      </c>
      <c r="X115" s="17">
        <v>0</v>
      </c>
      <c r="Y115" s="17">
        <v>1</v>
      </c>
      <c r="Z115" s="43">
        <v>0</v>
      </c>
      <c r="AA115" s="54">
        <v>246</v>
      </c>
      <c r="AB115" s="17">
        <v>1</v>
      </c>
      <c r="AC115" s="17">
        <v>260</v>
      </c>
      <c r="AD115" s="17">
        <v>21</v>
      </c>
      <c r="AE115" s="17">
        <v>518</v>
      </c>
      <c r="AF115" s="17">
        <v>18</v>
      </c>
      <c r="AG115" s="17">
        <v>0</v>
      </c>
      <c r="AH115" s="17">
        <v>1</v>
      </c>
      <c r="AI115" s="73">
        <v>0</v>
      </c>
    </row>
    <row r="116" spans="1:35" x14ac:dyDescent="0.2">
      <c r="A116" s="7" t="s">
        <v>18</v>
      </c>
      <c r="B116" s="54">
        <v>107</v>
      </c>
      <c r="C116" s="54">
        <v>32</v>
      </c>
      <c r="D116" s="17">
        <v>4</v>
      </c>
      <c r="E116" s="17">
        <v>56</v>
      </c>
      <c r="F116" s="17">
        <v>13</v>
      </c>
      <c r="G116" s="17">
        <v>2</v>
      </c>
      <c r="H116" s="17">
        <v>0</v>
      </c>
      <c r="I116" s="17">
        <v>0</v>
      </c>
      <c r="J116" s="43">
        <v>0</v>
      </c>
      <c r="K116" s="54">
        <v>32</v>
      </c>
      <c r="L116" s="17">
        <v>0</v>
      </c>
      <c r="M116" s="17">
        <v>23</v>
      </c>
      <c r="N116" s="17">
        <v>46</v>
      </c>
      <c r="O116" s="17">
        <v>2</v>
      </c>
      <c r="P116" s="17">
        <v>4</v>
      </c>
      <c r="Q116" s="17">
        <v>0</v>
      </c>
      <c r="R116" s="17">
        <v>0</v>
      </c>
      <c r="S116" s="43">
        <v>0</v>
      </c>
      <c r="T116" s="54">
        <v>24</v>
      </c>
      <c r="U116" s="17">
        <v>22</v>
      </c>
      <c r="V116" s="17">
        <v>20</v>
      </c>
      <c r="W116" s="17">
        <v>41</v>
      </c>
      <c r="X116" s="17">
        <v>0</v>
      </c>
      <c r="Y116" s="17">
        <v>0</v>
      </c>
      <c r="Z116" s="43">
        <v>0</v>
      </c>
      <c r="AA116" s="54">
        <v>24</v>
      </c>
      <c r="AB116" s="17">
        <v>1</v>
      </c>
      <c r="AC116" s="17">
        <v>13</v>
      </c>
      <c r="AD116" s="17">
        <v>6</v>
      </c>
      <c r="AE116" s="17">
        <v>41</v>
      </c>
      <c r="AF116" s="17">
        <v>22</v>
      </c>
      <c r="AG116" s="17">
        <v>0</v>
      </c>
      <c r="AH116" s="17">
        <v>0</v>
      </c>
      <c r="AI116" s="73">
        <v>0</v>
      </c>
    </row>
    <row r="117" spans="1:35" x14ac:dyDescent="0.2">
      <c r="A117" s="7" t="s">
        <v>19</v>
      </c>
      <c r="B117" s="54">
        <v>212</v>
      </c>
      <c r="C117" s="54">
        <v>112</v>
      </c>
      <c r="D117" s="17">
        <v>5</v>
      </c>
      <c r="E117" s="17">
        <v>60</v>
      </c>
      <c r="F117" s="17">
        <v>26</v>
      </c>
      <c r="G117" s="17">
        <v>9</v>
      </c>
      <c r="H117" s="17">
        <v>0</v>
      </c>
      <c r="I117" s="17">
        <v>0</v>
      </c>
      <c r="J117" s="43">
        <v>0</v>
      </c>
      <c r="K117" s="54">
        <v>112</v>
      </c>
      <c r="L117" s="17">
        <v>0</v>
      </c>
      <c r="M117" s="17">
        <v>41</v>
      </c>
      <c r="N117" s="17">
        <v>45</v>
      </c>
      <c r="O117" s="17">
        <v>9</v>
      </c>
      <c r="P117" s="17">
        <v>5</v>
      </c>
      <c r="Q117" s="17">
        <v>0</v>
      </c>
      <c r="R117" s="17">
        <v>0</v>
      </c>
      <c r="S117" s="43">
        <v>0</v>
      </c>
      <c r="T117" s="54">
        <v>72</v>
      </c>
      <c r="U117" s="17">
        <v>15</v>
      </c>
      <c r="V117" s="17">
        <v>36</v>
      </c>
      <c r="W117" s="17">
        <v>89</v>
      </c>
      <c r="X117" s="17">
        <v>0</v>
      </c>
      <c r="Y117" s="17">
        <v>0</v>
      </c>
      <c r="Z117" s="43">
        <v>0</v>
      </c>
      <c r="AA117" s="54">
        <v>72</v>
      </c>
      <c r="AB117" s="17">
        <v>0</v>
      </c>
      <c r="AC117" s="17">
        <v>27</v>
      </c>
      <c r="AD117" s="17">
        <v>9</v>
      </c>
      <c r="AE117" s="17">
        <v>89</v>
      </c>
      <c r="AF117" s="17">
        <v>15</v>
      </c>
      <c r="AG117" s="17">
        <v>0</v>
      </c>
      <c r="AH117" s="17">
        <v>0</v>
      </c>
      <c r="AI117" s="73">
        <v>0</v>
      </c>
    </row>
    <row r="118" spans="1:35" x14ac:dyDescent="0.2">
      <c r="A118" s="7" t="s">
        <v>20</v>
      </c>
      <c r="B118" s="54">
        <v>1659</v>
      </c>
      <c r="C118" s="54">
        <v>441</v>
      </c>
      <c r="D118" s="17">
        <v>0</v>
      </c>
      <c r="E118" s="17">
        <v>1058</v>
      </c>
      <c r="F118" s="17">
        <v>24</v>
      </c>
      <c r="G118" s="17">
        <v>74</v>
      </c>
      <c r="H118" s="17">
        <v>62</v>
      </c>
      <c r="I118" s="17">
        <v>0</v>
      </c>
      <c r="J118" s="43">
        <v>0</v>
      </c>
      <c r="K118" s="54">
        <v>441</v>
      </c>
      <c r="L118" s="17">
        <v>77</v>
      </c>
      <c r="M118" s="17">
        <v>866</v>
      </c>
      <c r="N118" s="17">
        <v>139</v>
      </c>
      <c r="O118" s="17">
        <v>74</v>
      </c>
      <c r="P118" s="17">
        <v>0</v>
      </c>
      <c r="Q118" s="17">
        <v>62</v>
      </c>
      <c r="R118" s="17">
        <v>0</v>
      </c>
      <c r="S118" s="43">
        <v>0</v>
      </c>
      <c r="T118" s="54">
        <v>287</v>
      </c>
      <c r="U118" s="17">
        <v>22</v>
      </c>
      <c r="V118" s="17">
        <v>789</v>
      </c>
      <c r="W118" s="17">
        <v>540</v>
      </c>
      <c r="X118" s="17">
        <v>20</v>
      </c>
      <c r="Y118" s="17">
        <v>1</v>
      </c>
      <c r="Z118" s="43">
        <v>0</v>
      </c>
      <c r="AA118" s="54">
        <v>287</v>
      </c>
      <c r="AB118" s="17">
        <v>55</v>
      </c>
      <c r="AC118" s="17">
        <v>644</v>
      </c>
      <c r="AD118" s="17">
        <v>90</v>
      </c>
      <c r="AE118" s="17">
        <v>540</v>
      </c>
      <c r="AF118" s="17">
        <v>22</v>
      </c>
      <c r="AG118" s="17">
        <v>20</v>
      </c>
      <c r="AH118" s="17">
        <v>1</v>
      </c>
      <c r="AI118" s="73">
        <v>0</v>
      </c>
    </row>
    <row r="119" spans="1:35" x14ac:dyDescent="0.2">
      <c r="A119" s="7" t="s">
        <v>21</v>
      </c>
      <c r="B119" s="54">
        <v>63</v>
      </c>
      <c r="C119" s="54">
        <v>9</v>
      </c>
      <c r="D119" s="17">
        <v>1</v>
      </c>
      <c r="E119" s="17">
        <v>18</v>
      </c>
      <c r="F119" s="17">
        <v>31</v>
      </c>
      <c r="G119" s="17">
        <v>4</v>
      </c>
      <c r="H119" s="17">
        <v>0</v>
      </c>
      <c r="I119" s="17">
        <v>0</v>
      </c>
      <c r="J119" s="43">
        <v>0</v>
      </c>
      <c r="K119" s="54">
        <v>9</v>
      </c>
      <c r="L119" s="17">
        <v>0</v>
      </c>
      <c r="M119" s="17">
        <v>8</v>
      </c>
      <c r="N119" s="17">
        <v>40</v>
      </c>
      <c r="O119" s="17">
        <v>4</v>
      </c>
      <c r="P119" s="17">
        <v>1</v>
      </c>
      <c r="Q119" s="17">
        <v>0</v>
      </c>
      <c r="R119" s="17">
        <v>1</v>
      </c>
      <c r="S119" s="43">
        <v>0</v>
      </c>
      <c r="T119" s="54">
        <v>4</v>
      </c>
      <c r="U119" s="17">
        <v>6</v>
      </c>
      <c r="V119" s="17">
        <v>8</v>
      </c>
      <c r="W119" s="17">
        <v>45</v>
      </c>
      <c r="X119" s="17">
        <v>0</v>
      </c>
      <c r="Y119" s="17">
        <v>0</v>
      </c>
      <c r="Z119" s="43">
        <v>0</v>
      </c>
      <c r="AA119" s="54">
        <v>4</v>
      </c>
      <c r="AB119" s="17">
        <v>1</v>
      </c>
      <c r="AC119" s="17">
        <v>2</v>
      </c>
      <c r="AD119" s="17">
        <v>5</v>
      </c>
      <c r="AE119" s="17">
        <v>45</v>
      </c>
      <c r="AF119" s="17">
        <v>6</v>
      </c>
      <c r="AG119" s="17">
        <v>0</v>
      </c>
      <c r="AH119" s="17">
        <v>0</v>
      </c>
      <c r="AI119" s="73">
        <v>0</v>
      </c>
    </row>
    <row r="120" spans="1:35" x14ac:dyDescent="0.2">
      <c r="A120" s="7" t="s">
        <v>22</v>
      </c>
      <c r="B120" s="54">
        <v>78</v>
      </c>
      <c r="C120" s="54">
        <v>29</v>
      </c>
      <c r="D120" s="17">
        <v>0</v>
      </c>
      <c r="E120" s="17">
        <v>33</v>
      </c>
      <c r="F120" s="17">
        <v>9</v>
      </c>
      <c r="G120" s="17">
        <v>3</v>
      </c>
      <c r="H120" s="17">
        <v>0</v>
      </c>
      <c r="I120" s="17">
        <v>4</v>
      </c>
      <c r="J120" s="43">
        <v>0</v>
      </c>
      <c r="K120" s="54">
        <v>29</v>
      </c>
      <c r="L120" s="17">
        <v>1</v>
      </c>
      <c r="M120" s="17">
        <v>25</v>
      </c>
      <c r="N120" s="17">
        <v>17</v>
      </c>
      <c r="O120" s="17">
        <v>6</v>
      </c>
      <c r="P120" s="17">
        <v>0</v>
      </c>
      <c r="Q120" s="17">
        <v>0</v>
      </c>
      <c r="R120" s="17">
        <v>0</v>
      </c>
      <c r="S120" s="43">
        <v>0</v>
      </c>
      <c r="T120" s="54">
        <v>23</v>
      </c>
      <c r="U120" s="17">
        <v>2</v>
      </c>
      <c r="V120" s="17">
        <v>15</v>
      </c>
      <c r="W120" s="17">
        <v>37</v>
      </c>
      <c r="X120" s="17">
        <v>0</v>
      </c>
      <c r="Y120" s="17">
        <v>1</v>
      </c>
      <c r="Z120" s="43">
        <v>0</v>
      </c>
      <c r="AA120" s="54">
        <v>23</v>
      </c>
      <c r="AB120" s="17">
        <v>1</v>
      </c>
      <c r="AC120" s="17">
        <v>12</v>
      </c>
      <c r="AD120" s="17">
        <v>3</v>
      </c>
      <c r="AE120" s="17">
        <v>37</v>
      </c>
      <c r="AF120" s="17">
        <v>2</v>
      </c>
      <c r="AG120" s="17">
        <v>0</v>
      </c>
      <c r="AH120" s="17">
        <v>0</v>
      </c>
      <c r="AI120" s="73">
        <v>0</v>
      </c>
    </row>
    <row r="121" spans="1:35" x14ac:dyDescent="0.2">
      <c r="A121" s="7" t="s">
        <v>24</v>
      </c>
      <c r="B121" s="54">
        <v>990</v>
      </c>
      <c r="C121" s="54">
        <v>407</v>
      </c>
      <c r="D121" s="17">
        <v>10</v>
      </c>
      <c r="E121" s="17">
        <v>415</v>
      </c>
      <c r="F121" s="17">
        <v>118</v>
      </c>
      <c r="G121" s="17">
        <v>39</v>
      </c>
      <c r="H121" s="17">
        <v>0</v>
      </c>
      <c r="I121" s="17">
        <v>0</v>
      </c>
      <c r="J121" s="43">
        <v>1</v>
      </c>
      <c r="K121" s="54">
        <v>407</v>
      </c>
      <c r="L121" s="17">
        <v>15</v>
      </c>
      <c r="M121" s="17">
        <v>290</v>
      </c>
      <c r="N121" s="17">
        <v>227</v>
      </c>
      <c r="O121" s="17">
        <v>39</v>
      </c>
      <c r="P121" s="17">
        <v>10</v>
      </c>
      <c r="Q121" s="17">
        <v>0</v>
      </c>
      <c r="R121" s="17">
        <v>1</v>
      </c>
      <c r="S121" s="43">
        <v>1</v>
      </c>
      <c r="T121" s="54">
        <v>184</v>
      </c>
      <c r="U121" s="17">
        <v>108</v>
      </c>
      <c r="V121" s="17">
        <v>214</v>
      </c>
      <c r="W121" s="17">
        <v>484</v>
      </c>
      <c r="X121" s="17">
        <v>0</v>
      </c>
      <c r="Y121" s="17">
        <v>0</v>
      </c>
      <c r="Z121" s="43">
        <v>0</v>
      </c>
      <c r="AA121" s="54">
        <v>184</v>
      </c>
      <c r="AB121" s="17">
        <v>15</v>
      </c>
      <c r="AC121" s="17">
        <v>161</v>
      </c>
      <c r="AD121" s="17">
        <v>37</v>
      </c>
      <c r="AE121" s="17">
        <v>484</v>
      </c>
      <c r="AF121" s="17">
        <v>108</v>
      </c>
      <c r="AG121" s="17">
        <v>0</v>
      </c>
      <c r="AH121" s="17">
        <v>1</v>
      </c>
      <c r="AI121" s="73">
        <v>0</v>
      </c>
    </row>
    <row r="122" spans="1:35" x14ac:dyDescent="0.2">
      <c r="A122" s="7" t="s">
        <v>25</v>
      </c>
      <c r="B122" s="54">
        <v>75</v>
      </c>
      <c r="C122" s="54">
        <v>19</v>
      </c>
      <c r="D122" s="17">
        <v>0</v>
      </c>
      <c r="E122" s="17">
        <v>12</v>
      </c>
      <c r="F122" s="17">
        <v>29</v>
      </c>
      <c r="G122" s="17">
        <v>15</v>
      </c>
      <c r="H122" s="17">
        <v>0</v>
      </c>
      <c r="I122" s="17">
        <v>0</v>
      </c>
      <c r="J122" s="43">
        <v>0</v>
      </c>
      <c r="K122" s="54">
        <v>19</v>
      </c>
      <c r="L122" s="17">
        <v>0</v>
      </c>
      <c r="M122" s="17">
        <v>10</v>
      </c>
      <c r="N122" s="17">
        <v>31</v>
      </c>
      <c r="O122" s="17">
        <v>15</v>
      </c>
      <c r="P122" s="17">
        <v>0</v>
      </c>
      <c r="Q122" s="17">
        <v>0</v>
      </c>
      <c r="R122" s="17">
        <v>0</v>
      </c>
      <c r="S122" s="43">
        <v>0</v>
      </c>
      <c r="T122" s="54">
        <v>15</v>
      </c>
      <c r="U122" s="17">
        <v>2</v>
      </c>
      <c r="V122" s="17">
        <v>7</v>
      </c>
      <c r="W122" s="17">
        <v>51</v>
      </c>
      <c r="X122" s="17">
        <v>0</v>
      </c>
      <c r="Y122" s="17">
        <v>0</v>
      </c>
      <c r="Z122" s="43">
        <v>0</v>
      </c>
      <c r="AA122" s="54">
        <v>15</v>
      </c>
      <c r="AB122" s="17">
        <v>0</v>
      </c>
      <c r="AC122" s="17">
        <v>7</v>
      </c>
      <c r="AD122" s="17">
        <v>0</v>
      </c>
      <c r="AE122" s="17">
        <v>51</v>
      </c>
      <c r="AF122" s="17">
        <v>2</v>
      </c>
      <c r="AG122" s="17">
        <v>0</v>
      </c>
      <c r="AH122" s="17">
        <v>0</v>
      </c>
      <c r="AI122" s="73">
        <v>0</v>
      </c>
    </row>
    <row r="123" spans="1:35" x14ac:dyDescent="0.2">
      <c r="A123" s="7" t="s">
        <v>26</v>
      </c>
      <c r="B123" s="54">
        <v>64</v>
      </c>
      <c r="C123" s="54">
        <v>16</v>
      </c>
      <c r="D123" s="17">
        <v>1</v>
      </c>
      <c r="E123" s="17">
        <v>18</v>
      </c>
      <c r="F123" s="17">
        <v>21</v>
      </c>
      <c r="G123" s="17">
        <v>8</v>
      </c>
      <c r="H123" s="17">
        <v>0</v>
      </c>
      <c r="I123" s="17">
        <v>0</v>
      </c>
      <c r="J123" s="43">
        <v>0</v>
      </c>
      <c r="K123" s="54">
        <v>16</v>
      </c>
      <c r="L123" s="17">
        <v>0</v>
      </c>
      <c r="M123" s="17">
        <v>15</v>
      </c>
      <c r="N123" s="17">
        <v>24</v>
      </c>
      <c r="O123" s="17">
        <v>8</v>
      </c>
      <c r="P123" s="17">
        <v>1</v>
      </c>
      <c r="Q123" s="17">
        <v>0</v>
      </c>
      <c r="R123" s="17">
        <v>0</v>
      </c>
      <c r="S123" s="43">
        <v>0</v>
      </c>
      <c r="T123" s="54">
        <v>3</v>
      </c>
      <c r="U123" s="17">
        <v>2</v>
      </c>
      <c r="V123" s="17">
        <v>8</v>
      </c>
      <c r="W123" s="17">
        <v>51</v>
      </c>
      <c r="X123" s="17">
        <v>0</v>
      </c>
      <c r="Y123" s="17">
        <v>0</v>
      </c>
      <c r="Z123" s="43">
        <v>0</v>
      </c>
      <c r="AA123" s="54">
        <v>3</v>
      </c>
      <c r="AB123" s="17">
        <v>0</v>
      </c>
      <c r="AC123" s="17">
        <v>5</v>
      </c>
      <c r="AD123" s="17">
        <v>3</v>
      </c>
      <c r="AE123" s="17">
        <v>51</v>
      </c>
      <c r="AF123" s="17">
        <v>2</v>
      </c>
      <c r="AG123" s="17">
        <v>0</v>
      </c>
      <c r="AH123" s="17">
        <v>0</v>
      </c>
      <c r="AI123" s="73">
        <v>0</v>
      </c>
    </row>
    <row r="124" spans="1:35" x14ac:dyDescent="0.2">
      <c r="A124" s="7" t="s">
        <v>27</v>
      </c>
      <c r="B124" s="54">
        <v>437</v>
      </c>
      <c r="C124" s="54">
        <v>214</v>
      </c>
      <c r="D124" s="17">
        <v>0</v>
      </c>
      <c r="E124" s="17">
        <v>116</v>
      </c>
      <c r="F124" s="17">
        <v>67</v>
      </c>
      <c r="G124" s="17">
        <v>35</v>
      </c>
      <c r="H124" s="17">
        <v>5</v>
      </c>
      <c r="I124" s="17">
        <v>0</v>
      </c>
      <c r="J124" s="43">
        <v>0</v>
      </c>
      <c r="K124" s="54">
        <v>214</v>
      </c>
      <c r="L124" s="17">
        <v>0</v>
      </c>
      <c r="M124" s="17">
        <v>80</v>
      </c>
      <c r="N124" s="17">
        <v>103</v>
      </c>
      <c r="O124" s="17">
        <v>35</v>
      </c>
      <c r="P124" s="17">
        <v>0</v>
      </c>
      <c r="Q124" s="17">
        <v>5</v>
      </c>
      <c r="R124" s="17">
        <v>0</v>
      </c>
      <c r="S124" s="43">
        <v>0</v>
      </c>
      <c r="T124" s="54">
        <v>116</v>
      </c>
      <c r="U124" s="17">
        <v>2</v>
      </c>
      <c r="V124" s="17">
        <v>52</v>
      </c>
      <c r="W124" s="17">
        <v>266</v>
      </c>
      <c r="X124" s="17">
        <v>0</v>
      </c>
      <c r="Y124" s="17">
        <v>1</v>
      </c>
      <c r="Z124" s="43">
        <v>0</v>
      </c>
      <c r="AA124" s="54">
        <v>116</v>
      </c>
      <c r="AB124" s="17">
        <v>0</v>
      </c>
      <c r="AC124" s="17">
        <v>39</v>
      </c>
      <c r="AD124" s="17">
        <v>13</v>
      </c>
      <c r="AE124" s="17">
        <v>266</v>
      </c>
      <c r="AF124" s="17">
        <v>2</v>
      </c>
      <c r="AG124" s="17">
        <v>0</v>
      </c>
      <c r="AH124" s="17">
        <v>1</v>
      </c>
      <c r="AI124" s="73">
        <v>0</v>
      </c>
    </row>
    <row r="125" spans="1:35" x14ac:dyDescent="0.2">
      <c r="A125" s="7" t="s">
        <v>28</v>
      </c>
      <c r="B125" s="54">
        <v>22</v>
      </c>
      <c r="C125" s="54">
        <v>9</v>
      </c>
      <c r="D125" s="17">
        <v>0</v>
      </c>
      <c r="E125" s="17">
        <v>1</v>
      </c>
      <c r="F125" s="17">
        <v>7</v>
      </c>
      <c r="G125" s="17">
        <v>5</v>
      </c>
      <c r="H125" s="17">
        <v>0</v>
      </c>
      <c r="I125" s="17">
        <v>0</v>
      </c>
      <c r="J125" s="43">
        <v>0</v>
      </c>
      <c r="K125" s="54">
        <v>9</v>
      </c>
      <c r="L125" s="17">
        <v>0</v>
      </c>
      <c r="M125" s="17">
        <v>2</v>
      </c>
      <c r="N125" s="17">
        <v>6</v>
      </c>
      <c r="O125" s="17">
        <v>5</v>
      </c>
      <c r="P125" s="17">
        <v>0</v>
      </c>
      <c r="Q125" s="17">
        <v>0</v>
      </c>
      <c r="R125" s="17">
        <v>0</v>
      </c>
      <c r="S125" s="43">
        <v>0</v>
      </c>
      <c r="T125" s="54">
        <v>7</v>
      </c>
      <c r="U125" s="17">
        <v>0</v>
      </c>
      <c r="V125" s="17">
        <v>1</v>
      </c>
      <c r="W125" s="17">
        <v>14</v>
      </c>
      <c r="X125" s="17">
        <v>0</v>
      </c>
      <c r="Y125" s="17">
        <v>0</v>
      </c>
      <c r="Z125" s="43">
        <v>0</v>
      </c>
      <c r="AA125" s="54">
        <v>7</v>
      </c>
      <c r="AB125" s="17">
        <v>0</v>
      </c>
      <c r="AC125" s="17">
        <v>1</v>
      </c>
      <c r="AD125" s="17">
        <v>0</v>
      </c>
      <c r="AE125" s="17">
        <v>14</v>
      </c>
      <c r="AF125" s="17">
        <v>0</v>
      </c>
      <c r="AG125" s="17">
        <v>0</v>
      </c>
      <c r="AH125" s="17">
        <v>0</v>
      </c>
      <c r="AI125" s="73">
        <v>0</v>
      </c>
    </row>
    <row r="126" spans="1:35" x14ac:dyDescent="0.2">
      <c r="A126" s="7" t="s">
        <v>29</v>
      </c>
      <c r="B126" s="54">
        <v>186</v>
      </c>
      <c r="C126" s="54">
        <v>119</v>
      </c>
      <c r="D126" s="17">
        <v>0</v>
      </c>
      <c r="E126" s="17">
        <v>21</v>
      </c>
      <c r="F126" s="17">
        <v>35</v>
      </c>
      <c r="G126" s="17">
        <v>11</v>
      </c>
      <c r="H126" s="17">
        <v>0</v>
      </c>
      <c r="I126" s="17">
        <v>0</v>
      </c>
      <c r="J126" s="43">
        <v>0</v>
      </c>
      <c r="K126" s="54">
        <v>119</v>
      </c>
      <c r="L126" s="17">
        <v>0</v>
      </c>
      <c r="M126" s="17">
        <v>10</v>
      </c>
      <c r="N126" s="17">
        <v>46</v>
      </c>
      <c r="O126" s="17">
        <v>11</v>
      </c>
      <c r="P126" s="17">
        <v>0</v>
      </c>
      <c r="Q126" s="17">
        <v>0</v>
      </c>
      <c r="R126" s="17">
        <v>0</v>
      </c>
      <c r="S126" s="43">
        <v>0</v>
      </c>
      <c r="T126" s="54">
        <v>35</v>
      </c>
      <c r="U126" s="17">
        <v>4</v>
      </c>
      <c r="V126" s="17">
        <v>14</v>
      </c>
      <c r="W126" s="17">
        <v>132</v>
      </c>
      <c r="X126" s="17">
        <v>1</v>
      </c>
      <c r="Y126" s="17">
        <v>0</v>
      </c>
      <c r="Z126" s="43">
        <v>0</v>
      </c>
      <c r="AA126" s="54">
        <v>35</v>
      </c>
      <c r="AB126" s="17">
        <v>0</v>
      </c>
      <c r="AC126" s="17">
        <v>10</v>
      </c>
      <c r="AD126" s="17">
        <v>4</v>
      </c>
      <c r="AE126" s="17">
        <v>132</v>
      </c>
      <c r="AF126" s="17">
        <v>4</v>
      </c>
      <c r="AG126" s="17">
        <v>1</v>
      </c>
      <c r="AH126" s="17">
        <v>0</v>
      </c>
      <c r="AI126" s="73">
        <v>0</v>
      </c>
    </row>
    <row r="127" spans="1:35" x14ac:dyDescent="0.2">
      <c r="A127" s="7" t="s">
        <v>30</v>
      </c>
      <c r="B127" s="54">
        <v>35</v>
      </c>
      <c r="C127" s="54">
        <v>5</v>
      </c>
      <c r="D127" s="17">
        <v>0</v>
      </c>
      <c r="E127" s="17">
        <v>6</v>
      </c>
      <c r="F127" s="17">
        <v>15</v>
      </c>
      <c r="G127" s="17">
        <v>9</v>
      </c>
      <c r="H127" s="17">
        <v>0</v>
      </c>
      <c r="I127" s="17">
        <v>0</v>
      </c>
      <c r="J127" s="43">
        <v>0</v>
      </c>
      <c r="K127" s="54">
        <v>5</v>
      </c>
      <c r="L127" s="17">
        <v>0</v>
      </c>
      <c r="M127" s="17">
        <v>4</v>
      </c>
      <c r="N127" s="17">
        <v>17</v>
      </c>
      <c r="O127" s="17">
        <v>9</v>
      </c>
      <c r="P127" s="17">
        <v>0</v>
      </c>
      <c r="Q127" s="17">
        <v>0</v>
      </c>
      <c r="R127" s="17">
        <v>0</v>
      </c>
      <c r="S127" s="43">
        <v>0</v>
      </c>
      <c r="T127" s="54">
        <v>6</v>
      </c>
      <c r="U127" s="17">
        <v>0</v>
      </c>
      <c r="V127" s="17">
        <v>5</v>
      </c>
      <c r="W127" s="17">
        <v>24</v>
      </c>
      <c r="X127" s="17">
        <v>0</v>
      </c>
      <c r="Y127" s="17">
        <v>0</v>
      </c>
      <c r="Z127" s="43">
        <v>0</v>
      </c>
      <c r="AA127" s="54">
        <v>6</v>
      </c>
      <c r="AB127" s="17">
        <v>1</v>
      </c>
      <c r="AC127" s="17">
        <v>3</v>
      </c>
      <c r="AD127" s="17">
        <v>1</v>
      </c>
      <c r="AE127" s="17">
        <v>24</v>
      </c>
      <c r="AF127" s="17">
        <v>0</v>
      </c>
      <c r="AG127" s="17">
        <v>0</v>
      </c>
      <c r="AH127" s="17">
        <v>0</v>
      </c>
      <c r="AI127" s="73">
        <v>0</v>
      </c>
    </row>
    <row r="128" spans="1:35" x14ac:dyDescent="0.2">
      <c r="A128" s="7" t="s">
        <v>93</v>
      </c>
      <c r="B128" s="54">
        <v>282</v>
      </c>
      <c r="C128" s="54">
        <v>56</v>
      </c>
      <c r="D128" s="17">
        <v>0</v>
      </c>
      <c r="E128" s="17">
        <v>80</v>
      </c>
      <c r="F128" s="17">
        <v>83</v>
      </c>
      <c r="G128" s="17">
        <v>23</v>
      </c>
      <c r="H128" s="17">
        <v>40</v>
      </c>
      <c r="I128" s="17">
        <v>0</v>
      </c>
      <c r="J128" s="43">
        <v>0</v>
      </c>
      <c r="K128" s="54">
        <v>56</v>
      </c>
      <c r="L128" s="17">
        <v>0</v>
      </c>
      <c r="M128" s="17">
        <v>54</v>
      </c>
      <c r="N128" s="17">
        <v>109</v>
      </c>
      <c r="O128" s="17">
        <v>23</v>
      </c>
      <c r="P128" s="17">
        <v>0</v>
      </c>
      <c r="Q128" s="17">
        <v>40</v>
      </c>
      <c r="R128" s="17">
        <v>0</v>
      </c>
      <c r="S128" s="43">
        <v>0</v>
      </c>
      <c r="T128" s="54">
        <v>29</v>
      </c>
      <c r="U128" s="17">
        <v>2</v>
      </c>
      <c r="V128" s="17">
        <v>48</v>
      </c>
      <c r="W128" s="17">
        <v>184</v>
      </c>
      <c r="X128" s="17">
        <v>19</v>
      </c>
      <c r="Y128" s="17">
        <v>0</v>
      </c>
      <c r="Z128" s="43">
        <v>0</v>
      </c>
      <c r="AA128" s="54">
        <v>29</v>
      </c>
      <c r="AB128" s="17">
        <v>0</v>
      </c>
      <c r="AC128" s="17">
        <v>38</v>
      </c>
      <c r="AD128" s="17">
        <v>10</v>
      </c>
      <c r="AE128" s="17">
        <v>184</v>
      </c>
      <c r="AF128" s="17">
        <v>2</v>
      </c>
      <c r="AG128" s="17">
        <v>19</v>
      </c>
      <c r="AH128" s="17">
        <v>0</v>
      </c>
      <c r="AI128" s="73">
        <v>0</v>
      </c>
    </row>
    <row r="129" spans="1:35" x14ac:dyDescent="0.2">
      <c r="A129" s="7" t="s">
        <v>102</v>
      </c>
      <c r="B129" s="54">
        <v>163</v>
      </c>
      <c r="C129" s="54">
        <v>42</v>
      </c>
      <c r="D129" s="17">
        <v>0</v>
      </c>
      <c r="E129" s="17">
        <v>33</v>
      </c>
      <c r="F129" s="17">
        <v>81</v>
      </c>
      <c r="G129" s="17">
        <v>7</v>
      </c>
      <c r="H129" s="17">
        <v>0</v>
      </c>
      <c r="I129" s="17">
        <v>0</v>
      </c>
      <c r="J129" s="43">
        <v>0</v>
      </c>
      <c r="K129" s="54">
        <v>42</v>
      </c>
      <c r="L129" s="17">
        <v>0</v>
      </c>
      <c r="M129" s="17">
        <v>16</v>
      </c>
      <c r="N129" s="17">
        <v>96</v>
      </c>
      <c r="O129" s="17">
        <v>7</v>
      </c>
      <c r="P129" s="17">
        <v>0</v>
      </c>
      <c r="Q129" s="17">
        <v>0</v>
      </c>
      <c r="R129" s="17">
        <v>2</v>
      </c>
      <c r="S129" s="43">
        <v>0</v>
      </c>
      <c r="T129" s="54">
        <v>27</v>
      </c>
      <c r="U129" s="17">
        <v>9</v>
      </c>
      <c r="V129" s="17">
        <v>20</v>
      </c>
      <c r="W129" s="17">
        <v>99</v>
      </c>
      <c r="X129" s="17">
        <v>0</v>
      </c>
      <c r="Y129" s="17">
        <v>6</v>
      </c>
      <c r="Z129" s="43">
        <v>2</v>
      </c>
      <c r="AA129" s="54">
        <v>27</v>
      </c>
      <c r="AB129" s="17">
        <v>0</v>
      </c>
      <c r="AC129" s="17">
        <v>10</v>
      </c>
      <c r="AD129" s="17">
        <v>10</v>
      </c>
      <c r="AE129" s="17">
        <v>99</v>
      </c>
      <c r="AF129" s="17">
        <v>9</v>
      </c>
      <c r="AG129" s="17">
        <v>0</v>
      </c>
      <c r="AH129" s="17">
        <v>6</v>
      </c>
      <c r="AI129" s="73">
        <v>2</v>
      </c>
    </row>
    <row r="130" spans="1:35" x14ac:dyDescent="0.2">
      <c r="A130" s="7"/>
      <c r="B130" s="65"/>
      <c r="C130" s="65"/>
      <c r="D130" s="49"/>
      <c r="E130" s="49"/>
      <c r="F130" s="49"/>
      <c r="G130" s="49"/>
      <c r="H130" s="49"/>
      <c r="I130" s="49"/>
      <c r="J130" s="50"/>
      <c r="K130" s="65"/>
      <c r="L130" s="49"/>
      <c r="M130" s="49"/>
      <c r="N130" s="49"/>
      <c r="O130" s="49"/>
      <c r="P130" s="49"/>
      <c r="Q130" s="49"/>
      <c r="R130" s="49"/>
      <c r="S130" s="50"/>
      <c r="T130" s="65"/>
      <c r="U130" s="49"/>
      <c r="V130" s="49"/>
      <c r="W130" s="49"/>
      <c r="X130" s="49"/>
      <c r="Y130" s="49"/>
      <c r="Z130" s="50"/>
      <c r="AA130" s="65"/>
      <c r="AB130" s="49"/>
      <c r="AC130" s="49"/>
      <c r="AD130" s="49"/>
      <c r="AE130" s="49"/>
      <c r="AF130" s="49"/>
      <c r="AG130" s="49"/>
      <c r="AH130" s="49"/>
      <c r="AI130" s="74"/>
    </row>
    <row r="131" spans="1:35" x14ac:dyDescent="0.2">
      <c r="A131" s="16" t="str">
        <f>VLOOKUP("&lt;Zeilentitel_1&gt;",Uebersetzungen!$B$3:$E$140,Uebersetzungen!$B$2+1,FALSE)</f>
        <v>GRAUBÜNDEN</v>
      </c>
      <c r="B131" s="51">
        <v>99362</v>
      </c>
      <c r="C131" s="51">
        <v>22938</v>
      </c>
      <c r="D131" s="52">
        <v>405</v>
      </c>
      <c r="E131" s="52">
        <v>60016</v>
      </c>
      <c r="F131" s="52">
        <v>5763</v>
      </c>
      <c r="G131" s="52">
        <v>6770</v>
      </c>
      <c r="H131" s="52">
        <v>3336</v>
      </c>
      <c r="I131" s="52">
        <v>108</v>
      </c>
      <c r="J131" s="53">
        <v>26</v>
      </c>
      <c r="K131" s="51">
        <v>22938</v>
      </c>
      <c r="L131" s="52">
        <v>11879</v>
      </c>
      <c r="M131" s="52">
        <v>43446</v>
      </c>
      <c r="N131" s="52">
        <v>10375</v>
      </c>
      <c r="O131" s="52">
        <v>6783</v>
      </c>
      <c r="P131" s="52">
        <v>406</v>
      </c>
      <c r="Q131" s="52">
        <v>3304</v>
      </c>
      <c r="R131" s="52">
        <v>205</v>
      </c>
      <c r="S131" s="53">
        <v>26</v>
      </c>
      <c r="T131" s="51">
        <v>18449</v>
      </c>
      <c r="U131" s="52">
        <v>2525</v>
      </c>
      <c r="V131" s="52">
        <v>51099</v>
      </c>
      <c r="W131" s="52">
        <v>24073</v>
      </c>
      <c r="X131" s="52">
        <v>2582</v>
      </c>
      <c r="Y131" s="52">
        <v>542</v>
      </c>
      <c r="Z131" s="53">
        <v>92</v>
      </c>
      <c r="AA131" s="51">
        <v>18449</v>
      </c>
      <c r="AB131" s="52">
        <v>9719</v>
      </c>
      <c r="AC131" s="52">
        <v>38284</v>
      </c>
      <c r="AD131" s="52">
        <v>3107</v>
      </c>
      <c r="AE131" s="52">
        <v>24077</v>
      </c>
      <c r="AF131" s="52">
        <v>2527</v>
      </c>
      <c r="AG131" s="52">
        <v>2586</v>
      </c>
      <c r="AH131" s="52">
        <v>521</v>
      </c>
      <c r="AI131" s="75">
        <v>92</v>
      </c>
    </row>
    <row r="132" spans="1:35" x14ac:dyDescent="0.2">
      <c r="A132" s="14" t="str">
        <f>VLOOKUP("&lt;Zeilentitel_2&gt;",Uebersetzungen!$B$3:$E$140,Uebersetzungen!$B$2+1,FALSE)</f>
        <v>Region Albula</v>
      </c>
      <c r="B132" s="54">
        <v>4178</v>
      </c>
      <c r="C132" s="54">
        <v>966</v>
      </c>
      <c r="D132" s="17">
        <v>30</v>
      </c>
      <c r="E132" s="17">
        <v>2175</v>
      </c>
      <c r="F132" s="17">
        <v>297</v>
      </c>
      <c r="G132" s="17">
        <v>638</v>
      </c>
      <c r="H132" s="17">
        <v>63</v>
      </c>
      <c r="I132" s="17">
        <v>8</v>
      </c>
      <c r="J132" s="43">
        <v>1</v>
      </c>
      <c r="K132" s="54">
        <v>966</v>
      </c>
      <c r="L132" s="17">
        <v>44</v>
      </c>
      <c r="M132" s="17">
        <v>1832</v>
      </c>
      <c r="N132" s="17">
        <v>591</v>
      </c>
      <c r="O132" s="17">
        <v>639</v>
      </c>
      <c r="P132" s="17">
        <v>30</v>
      </c>
      <c r="Q132" s="17">
        <v>59</v>
      </c>
      <c r="R132" s="17">
        <v>16</v>
      </c>
      <c r="S132" s="43">
        <v>1</v>
      </c>
      <c r="T132" s="54">
        <v>763</v>
      </c>
      <c r="U132" s="17">
        <v>97</v>
      </c>
      <c r="V132" s="17">
        <v>1784</v>
      </c>
      <c r="W132" s="17">
        <v>1472</v>
      </c>
      <c r="X132" s="17">
        <v>26</v>
      </c>
      <c r="Y132" s="17">
        <v>36</v>
      </c>
      <c r="Z132" s="43">
        <v>0</v>
      </c>
      <c r="AA132" s="54">
        <v>763</v>
      </c>
      <c r="AB132" s="17">
        <v>45</v>
      </c>
      <c r="AC132" s="17">
        <v>1557</v>
      </c>
      <c r="AD132" s="17">
        <v>183</v>
      </c>
      <c r="AE132" s="17">
        <v>1472</v>
      </c>
      <c r="AF132" s="17">
        <v>98</v>
      </c>
      <c r="AG132" s="17">
        <v>25</v>
      </c>
      <c r="AH132" s="17">
        <v>35</v>
      </c>
      <c r="AI132" s="73">
        <v>0</v>
      </c>
    </row>
    <row r="133" spans="1:35" x14ac:dyDescent="0.2">
      <c r="A133" s="14" t="str">
        <f>VLOOKUP("&lt;Zeilentitel_3&gt;",Uebersetzungen!$B$3:$E$140,Uebersetzungen!$B$2+1,FALSE)</f>
        <v>Region Bernina</v>
      </c>
      <c r="B133" s="54">
        <v>2004</v>
      </c>
      <c r="C133" s="54">
        <v>371</v>
      </c>
      <c r="D133" s="17">
        <v>23</v>
      </c>
      <c r="E133" s="17">
        <v>928</v>
      </c>
      <c r="F133" s="17">
        <v>240</v>
      </c>
      <c r="G133" s="17">
        <v>423</v>
      </c>
      <c r="H133" s="17">
        <v>10</v>
      </c>
      <c r="I133" s="17">
        <v>8</v>
      </c>
      <c r="J133" s="43">
        <v>1</v>
      </c>
      <c r="K133" s="54">
        <v>371</v>
      </c>
      <c r="L133" s="17">
        <v>1</v>
      </c>
      <c r="M133" s="17">
        <v>591</v>
      </c>
      <c r="N133" s="17">
        <v>575</v>
      </c>
      <c r="O133" s="17">
        <v>429</v>
      </c>
      <c r="P133" s="17">
        <v>23</v>
      </c>
      <c r="Q133" s="17">
        <v>10</v>
      </c>
      <c r="R133" s="17">
        <v>3</v>
      </c>
      <c r="S133" s="43">
        <v>1</v>
      </c>
      <c r="T133" s="54">
        <v>249</v>
      </c>
      <c r="U133" s="17">
        <v>51</v>
      </c>
      <c r="V133" s="17">
        <v>676</v>
      </c>
      <c r="W133" s="17">
        <v>1015</v>
      </c>
      <c r="X133" s="17">
        <v>2</v>
      </c>
      <c r="Y133" s="17">
        <v>8</v>
      </c>
      <c r="Z133" s="43">
        <v>3</v>
      </c>
      <c r="AA133" s="54">
        <v>249</v>
      </c>
      <c r="AB133" s="17">
        <v>1</v>
      </c>
      <c r="AC133" s="17">
        <v>508</v>
      </c>
      <c r="AD133" s="17">
        <v>169</v>
      </c>
      <c r="AE133" s="17">
        <v>1015</v>
      </c>
      <c r="AF133" s="17">
        <v>51</v>
      </c>
      <c r="AG133" s="17">
        <v>2</v>
      </c>
      <c r="AH133" s="17">
        <v>6</v>
      </c>
      <c r="AI133" s="73">
        <v>3</v>
      </c>
    </row>
    <row r="134" spans="1:35" x14ac:dyDescent="0.2">
      <c r="A134" s="14" t="str">
        <f>VLOOKUP("&lt;Zeilentitel_4&gt;",Uebersetzungen!$B$3:$E$140,Uebersetzungen!$B$2+1,FALSE)</f>
        <v>Region Engiadina Bassa/Val Müstair</v>
      </c>
      <c r="B134" s="54">
        <v>4492</v>
      </c>
      <c r="C134" s="54">
        <v>1178</v>
      </c>
      <c r="D134" s="17">
        <v>29</v>
      </c>
      <c r="E134" s="17">
        <v>1873</v>
      </c>
      <c r="F134" s="17">
        <v>543</v>
      </c>
      <c r="G134" s="17">
        <v>792</v>
      </c>
      <c r="H134" s="17">
        <v>69</v>
      </c>
      <c r="I134" s="17">
        <v>6</v>
      </c>
      <c r="J134" s="43">
        <v>2</v>
      </c>
      <c r="K134" s="54">
        <v>1178</v>
      </c>
      <c r="L134" s="17">
        <v>4</v>
      </c>
      <c r="M134" s="17">
        <v>1600</v>
      </c>
      <c r="N134" s="17">
        <v>808</v>
      </c>
      <c r="O134" s="17">
        <v>792</v>
      </c>
      <c r="P134" s="17">
        <v>29</v>
      </c>
      <c r="Q134" s="17">
        <v>72</v>
      </c>
      <c r="R134" s="17">
        <v>7</v>
      </c>
      <c r="S134" s="43">
        <v>2</v>
      </c>
      <c r="T134" s="54">
        <v>1024</v>
      </c>
      <c r="U134" s="17">
        <v>93</v>
      </c>
      <c r="V134" s="17">
        <v>1616</v>
      </c>
      <c r="W134" s="17">
        <v>1696</v>
      </c>
      <c r="X134" s="17">
        <v>37</v>
      </c>
      <c r="Y134" s="17">
        <v>23</v>
      </c>
      <c r="Z134" s="43">
        <v>3</v>
      </c>
      <c r="AA134" s="54">
        <v>1024</v>
      </c>
      <c r="AB134" s="17">
        <v>7</v>
      </c>
      <c r="AC134" s="17">
        <v>1389</v>
      </c>
      <c r="AD134" s="17">
        <v>219</v>
      </c>
      <c r="AE134" s="17">
        <v>1696</v>
      </c>
      <c r="AF134" s="17">
        <v>93</v>
      </c>
      <c r="AG134" s="17">
        <v>41</v>
      </c>
      <c r="AH134" s="17">
        <v>20</v>
      </c>
      <c r="AI134" s="73">
        <v>3</v>
      </c>
    </row>
    <row r="135" spans="1:35" x14ac:dyDescent="0.2">
      <c r="A135" s="14" t="str">
        <f>VLOOKUP("&lt;Zeilentitel_5&gt;",Uebersetzungen!$B$3:$E$140,Uebersetzungen!$B$2+1,FALSE)</f>
        <v>Region Imboden</v>
      </c>
      <c r="B135" s="54">
        <v>9961</v>
      </c>
      <c r="C135" s="54">
        <v>3476</v>
      </c>
      <c r="D135" s="17">
        <v>43</v>
      </c>
      <c r="E135" s="17">
        <v>5750</v>
      </c>
      <c r="F135" s="17">
        <v>176</v>
      </c>
      <c r="G135" s="17">
        <v>251</v>
      </c>
      <c r="H135" s="17">
        <v>262</v>
      </c>
      <c r="I135" s="17">
        <v>3</v>
      </c>
      <c r="J135" s="43">
        <v>0</v>
      </c>
      <c r="K135" s="54">
        <v>3476</v>
      </c>
      <c r="L135" s="17">
        <v>113</v>
      </c>
      <c r="M135" s="17">
        <v>5338</v>
      </c>
      <c r="N135" s="17">
        <v>471</v>
      </c>
      <c r="O135" s="17">
        <v>251</v>
      </c>
      <c r="P135" s="17">
        <v>43</v>
      </c>
      <c r="Q135" s="17">
        <v>260</v>
      </c>
      <c r="R135" s="17">
        <v>9</v>
      </c>
      <c r="S135" s="43">
        <v>0</v>
      </c>
      <c r="T135" s="54">
        <v>2714</v>
      </c>
      <c r="U135" s="17">
        <v>297</v>
      </c>
      <c r="V135" s="17">
        <v>4847</v>
      </c>
      <c r="W135" s="17">
        <v>1827</v>
      </c>
      <c r="X135" s="17">
        <v>257</v>
      </c>
      <c r="Y135" s="17">
        <v>17</v>
      </c>
      <c r="Z135" s="43">
        <v>2</v>
      </c>
      <c r="AA135" s="54">
        <v>2714</v>
      </c>
      <c r="AB135" s="17">
        <v>116</v>
      </c>
      <c r="AC135" s="17">
        <v>4569</v>
      </c>
      <c r="AD135" s="17">
        <v>160</v>
      </c>
      <c r="AE135" s="17">
        <v>1827</v>
      </c>
      <c r="AF135" s="17">
        <v>297</v>
      </c>
      <c r="AG135" s="17">
        <v>257</v>
      </c>
      <c r="AH135" s="17">
        <v>19</v>
      </c>
      <c r="AI135" s="73">
        <v>2</v>
      </c>
    </row>
    <row r="136" spans="1:35" x14ac:dyDescent="0.2">
      <c r="A136" s="14" t="str">
        <f>VLOOKUP("&lt;Zeilentitel_6&gt;",Uebersetzungen!$B$3:$E$140,Uebersetzungen!$B$2+1,FALSE)</f>
        <v>Region Landquart</v>
      </c>
      <c r="B136" s="54">
        <v>11914</v>
      </c>
      <c r="C136" s="54">
        <v>3846</v>
      </c>
      <c r="D136" s="17">
        <v>28</v>
      </c>
      <c r="E136" s="17">
        <v>7158</v>
      </c>
      <c r="F136" s="17">
        <v>300</v>
      </c>
      <c r="G136" s="17">
        <v>213</v>
      </c>
      <c r="H136" s="17">
        <v>357</v>
      </c>
      <c r="I136" s="17">
        <v>8</v>
      </c>
      <c r="J136" s="43">
        <v>4</v>
      </c>
      <c r="K136" s="54">
        <v>3846</v>
      </c>
      <c r="L136" s="17">
        <v>1008</v>
      </c>
      <c r="M136" s="17">
        <v>5756</v>
      </c>
      <c r="N136" s="17">
        <v>694</v>
      </c>
      <c r="O136" s="17">
        <v>213</v>
      </c>
      <c r="P136" s="17">
        <v>28</v>
      </c>
      <c r="Q136" s="17">
        <v>345</v>
      </c>
      <c r="R136" s="17">
        <v>20</v>
      </c>
      <c r="S136" s="43">
        <v>4</v>
      </c>
      <c r="T136" s="54">
        <v>3201</v>
      </c>
      <c r="U136" s="17">
        <v>453</v>
      </c>
      <c r="V136" s="17">
        <v>5643</v>
      </c>
      <c r="W136" s="17">
        <v>2298</v>
      </c>
      <c r="X136" s="17">
        <v>259</v>
      </c>
      <c r="Y136" s="17">
        <v>57</v>
      </c>
      <c r="Z136" s="43">
        <v>3</v>
      </c>
      <c r="AA136" s="54">
        <v>3201</v>
      </c>
      <c r="AB136" s="17">
        <v>804</v>
      </c>
      <c r="AC136" s="17">
        <v>4518</v>
      </c>
      <c r="AD136" s="17">
        <v>322</v>
      </c>
      <c r="AE136" s="17">
        <v>2299</v>
      </c>
      <c r="AF136" s="17">
        <v>453</v>
      </c>
      <c r="AG136" s="17">
        <v>259</v>
      </c>
      <c r="AH136" s="17">
        <v>55</v>
      </c>
      <c r="AI136" s="73">
        <v>3</v>
      </c>
    </row>
    <row r="137" spans="1:35" x14ac:dyDescent="0.2">
      <c r="A137" s="14" t="str">
        <f>VLOOKUP("&lt;Zeilentitel_7&gt;",Uebersetzungen!$B$3:$E$140,Uebersetzungen!$B$2+1,FALSE)</f>
        <v>Region Maloja</v>
      </c>
      <c r="B137" s="54">
        <v>9564</v>
      </c>
      <c r="C137" s="54">
        <v>1217</v>
      </c>
      <c r="D137" s="17">
        <v>6</v>
      </c>
      <c r="E137" s="17">
        <v>7245</v>
      </c>
      <c r="F137" s="17">
        <v>249</v>
      </c>
      <c r="G137" s="17">
        <v>516</v>
      </c>
      <c r="H137" s="17">
        <v>314</v>
      </c>
      <c r="I137" s="17">
        <v>13</v>
      </c>
      <c r="J137" s="43">
        <v>4</v>
      </c>
      <c r="K137" s="54">
        <v>1217</v>
      </c>
      <c r="L137" s="17">
        <v>5</v>
      </c>
      <c r="M137" s="17">
        <v>6976</v>
      </c>
      <c r="N137" s="17">
        <v>501</v>
      </c>
      <c r="O137" s="17">
        <v>517</v>
      </c>
      <c r="P137" s="17">
        <v>6</v>
      </c>
      <c r="Q137" s="17">
        <v>318</v>
      </c>
      <c r="R137" s="17">
        <v>20</v>
      </c>
      <c r="S137" s="43">
        <v>4</v>
      </c>
      <c r="T137" s="54">
        <v>1059</v>
      </c>
      <c r="U137" s="17">
        <v>139</v>
      </c>
      <c r="V137" s="17">
        <v>6806</v>
      </c>
      <c r="W137" s="17">
        <v>1229</v>
      </c>
      <c r="X137" s="17">
        <v>258</v>
      </c>
      <c r="Y137" s="17">
        <v>69</v>
      </c>
      <c r="Z137" s="43">
        <v>4</v>
      </c>
      <c r="AA137" s="54">
        <v>1059</v>
      </c>
      <c r="AB137" s="17">
        <v>3</v>
      </c>
      <c r="AC137" s="17">
        <v>6617</v>
      </c>
      <c r="AD137" s="17">
        <v>194</v>
      </c>
      <c r="AE137" s="17">
        <v>1229</v>
      </c>
      <c r="AF137" s="17">
        <v>139</v>
      </c>
      <c r="AG137" s="17">
        <v>259</v>
      </c>
      <c r="AH137" s="17">
        <v>60</v>
      </c>
      <c r="AI137" s="73">
        <v>4</v>
      </c>
    </row>
    <row r="138" spans="1:35" x14ac:dyDescent="0.2">
      <c r="A138" s="14" t="str">
        <f>VLOOKUP("&lt;Zeilentitel_8&gt;",Uebersetzungen!$B$3:$E$140,Uebersetzungen!$B$2+1,FALSE)</f>
        <v>Region Moesa</v>
      </c>
      <c r="B138" s="54">
        <v>4410</v>
      </c>
      <c r="C138" s="54">
        <v>926</v>
      </c>
      <c r="D138" s="17">
        <v>15</v>
      </c>
      <c r="E138" s="17">
        <v>1384</v>
      </c>
      <c r="F138" s="17">
        <v>335</v>
      </c>
      <c r="G138" s="17">
        <v>1745</v>
      </c>
      <c r="H138" s="17">
        <v>1</v>
      </c>
      <c r="I138" s="17">
        <v>2</v>
      </c>
      <c r="J138" s="43">
        <v>2</v>
      </c>
      <c r="K138" s="54">
        <v>926</v>
      </c>
      <c r="L138" s="17">
        <v>7</v>
      </c>
      <c r="M138" s="17">
        <v>1227</v>
      </c>
      <c r="N138" s="17">
        <v>470</v>
      </c>
      <c r="O138" s="17">
        <v>1745</v>
      </c>
      <c r="P138" s="17">
        <v>15</v>
      </c>
      <c r="Q138" s="17">
        <v>1</v>
      </c>
      <c r="R138" s="17">
        <v>17</v>
      </c>
      <c r="S138" s="43">
        <v>2</v>
      </c>
      <c r="T138" s="54">
        <v>677</v>
      </c>
      <c r="U138" s="17">
        <v>28</v>
      </c>
      <c r="V138" s="17">
        <v>1159</v>
      </c>
      <c r="W138" s="17">
        <v>2532</v>
      </c>
      <c r="X138" s="17">
        <v>1</v>
      </c>
      <c r="Y138" s="17">
        <v>9</v>
      </c>
      <c r="Z138" s="43">
        <v>4</v>
      </c>
      <c r="AA138" s="54">
        <v>677</v>
      </c>
      <c r="AB138" s="17">
        <v>12</v>
      </c>
      <c r="AC138" s="17">
        <v>1097</v>
      </c>
      <c r="AD138" s="17">
        <v>50</v>
      </c>
      <c r="AE138" s="17">
        <v>2532</v>
      </c>
      <c r="AF138" s="17">
        <v>28</v>
      </c>
      <c r="AG138" s="17">
        <v>1</v>
      </c>
      <c r="AH138" s="17">
        <v>9</v>
      </c>
      <c r="AI138" s="73">
        <v>4</v>
      </c>
    </row>
    <row r="139" spans="1:35" x14ac:dyDescent="0.2">
      <c r="A139" s="14" t="str">
        <f>VLOOKUP("&lt;Zeilentitel_9&gt;",Uebersetzungen!$B$3:$E$140,Uebersetzungen!$B$2+1,FALSE)</f>
        <v>Region Plessur</v>
      </c>
      <c r="B139" s="54">
        <v>22831</v>
      </c>
      <c r="C139" s="54">
        <v>3290</v>
      </c>
      <c r="D139" s="17">
        <v>60</v>
      </c>
      <c r="E139" s="17">
        <v>17120</v>
      </c>
      <c r="F139" s="17">
        <v>440</v>
      </c>
      <c r="G139" s="17">
        <v>328</v>
      </c>
      <c r="H139" s="17">
        <v>1592</v>
      </c>
      <c r="I139" s="17">
        <v>1</v>
      </c>
      <c r="J139" s="43">
        <v>0</v>
      </c>
      <c r="K139" s="54">
        <v>3290</v>
      </c>
      <c r="L139" s="17">
        <v>10519</v>
      </c>
      <c r="M139" s="17">
        <v>6253</v>
      </c>
      <c r="N139" s="17">
        <v>783</v>
      </c>
      <c r="O139" s="17">
        <v>328</v>
      </c>
      <c r="P139" s="17">
        <v>60</v>
      </c>
      <c r="Q139" s="17">
        <v>1587</v>
      </c>
      <c r="R139" s="17">
        <v>11</v>
      </c>
      <c r="S139" s="43">
        <v>0</v>
      </c>
      <c r="T139" s="54">
        <v>3103</v>
      </c>
      <c r="U139" s="17">
        <v>520</v>
      </c>
      <c r="V139" s="17">
        <v>15723</v>
      </c>
      <c r="W139" s="17">
        <v>2141</v>
      </c>
      <c r="X139" s="17">
        <v>1164</v>
      </c>
      <c r="Y139" s="17">
        <v>146</v>
      </c>
      <c r="Z139" s="43">
        <v>34</v>
      </c>
      <c r="AA139" s="54">
        <v>3103</v>
      </c>
      <c r="AB139" s="17">
        <v>8568</v>
      </c>
      <c r="AC139" s="17">
        <v>6814</v>
      </c>
      <c r="AD139" s="17">
        <v>339</v>
      </c>
      <c r="AE139" s="17">
        <v>2141</v>
      </c>
      <c r="AF139" s="17">
        <v>520</v>
      </c>
      <c r="AG139" s="17">
        <v>1164</v>
      </c>
      <c r="AH139" s="17">
        <v>148</v>
      </c>
      <c r="AI139" s="73">
        <v>34</v>
      </c>
    </row>
    <row r="140" spans="1:35" x14ac:dyDescent="0.2">
      <c r="A140" s="14" t="str">
        <f>VLOOKUP("&lt;Zeilentitel_10&gt;",Uebersetzungen!$B$3:$E$140,Uebersetzungen!$B$2+1,FALSE)</f>
        <v>Region Prättigau/Davos</v>
      </c>
      <c r="B140" s="54">
        <v>12980</v>
      </c>
      <c r="C140" s="54">
        <v>2884</v>
      </c>
      <c r="D140" s="17">
        <v>58</v>
      </c>
      <c r="E140" s="17">
        <v>8105</v>
      </c>
      <c r="F140" s="17">
        <v>1099</v>
      </c>
      <c r="G140" s="17">
        <v>701</v>
      </c>
      <c r="H140" s="17">
        <v>100</v>
      </c>
      <c r="I140" s="17">
        <v>25</v>
      </c>
      <c r="J140" s="43">
        <v>8</v>
      </c>
      <c r="K140" s="54">
        <v>2884</v>
      </c>
      <c r="L140" s="17">
        <v>60</v>
      </c>
      <c r="M140" s="17">
        <v>7199</v>
      </c>
      <c r="N140" s="17">
        <v>1927</v>
      </c>
      <c r="O140" s="17">
        <v>703</v>
      </c>
      <c r="P140" s="17">
        <v>59</v>
      </c>
      <c r="Q140" s="17">
        <v>77</v>
      </c>
      <c r="R140" s="17">
        <v>63</v>
      </c>
      <c r="S140" s="43">
        <v>8</v>
      </c>
      <c r="T140" s="54">
        <v>2369</v>
      </c>
      <c r="U140" s="17">
        <v>230</v>
      </c>
      <c r="V140" s="17">
        <v>6640</v>
      </c>
      <c r="W140" s="17">
        <v>3499</v>
      </c>
      <c r="X140" s="17">
        <v>80</v>
      </c>
      <c r="Y140" s="17">
        <v>133</v>
      </c>
      <c r="Z140" s="43">
        <v>29</v>
      </c>
      <c r="AA140" s="54">
        <v>2369</v>
      </c>
      <c r="AB140" s="17">
        <v>60</v>
      </c>
      <c r="AC140" s="17">
        <v>5987</v>
      </c>
      <c r="AD140" s="17">
        <v>601</v>
      </c>
      <c r="AE140" s="17">
        <v>3499</v>
      </c>
      <c r="AF140" s="17">
        <v>230</v>
      </c>
      <c r="AG140" s="17">
        <v>80</v>
      </c>
      <c r="AH140" s="17">
        <v>125</v>
      </c>
      <c r="AI140" s="73">
        <v>29</v>
      </c>
    </row>
    <row r="141" spans="1:35" x14ac:dyDescent="0.2">
      <c r="A141" s="14" t="str">
        <f>VLOOKUP("&lt;Zeilentitel_11&gt;",Uebersetzungen!$B$3:$E$140,Uebersetzungen!$B$2+1,FALSE)</f>
        <v>Region Surselva</v>
      </c>
      <c r="B141" s="54">
        <v>10490</v>
      </c>
      <c r="C141" s="54">
        <v>2464</v>
      </c>
      <c r="D141" s="17">
        <v>87</v>
      </c>
      <c r="E141" s="17">
        <v>5344</v>
      </c>
      <c r="F141" s="17">
        <v>1302</v>
      </c>
      <c r="G141" s="17">
        <v>811</v>
      </c>
      <c r="H141" s="17">
        <v>453</v>
      </c>
      <c r="I141" s="17">
        <v>26</v>
      </c>
      <c r="J141" s="43">
        <v>3</v>
      </c>
      <c r="K141" s="54">
        <v>2464</v>
      </c>
      <c r="L141" s="17">
        <v>23</v>
      </c>
      <c r="M141" s="17">
        <v>4406</v>
      </c>
      <c r="N141" s="17">
        <v>2207</v>
      </c>
      <c r="O141" s="17">
        <v>811</v>
      </c>
      <c r="P141" s="17">
        <v>87</v>
      </c>
      <c r="Q141" s="17">
        <v>461</v>
      </c>
      <c r="R141" s="17">
        <v>28</v>
      </c>
      <c r="S141" s="43">
        <v>3</v>
      </c>
      <c r="T141" s="54">
        <v>1989</v>
      </c>
      <c r="U141" s="17">
        <v>377</v>
      </c>
      <c r="V141" s="17">
        <v>4380</v>
      </c>
      <c r="W141" s="17">
        <v>3255</v>
      </c>
      <c r="X141" s="17">
        <v>447</v>
      </c>
      <c r="Y141" s="17">
        <v>34</v>
      </c>
      <c r="Z141" s="43">
        <v>8</v>
      </c>
      <c r="AA141" s="54">
        <v>1989</v>
      </c>
      <c r="AB141" s="17">
        <v>26</v>
      </c>
      <c r="AC141" s="17">
        <v>3733</v>
      </c>
      <c r="AD141" s="17">
        <v>621</v>
      </c>
      <c r="AE141" s="17">
        <v>3258</v>
      </c>
      <c r="AF141" s="17">
        <v>378</v>
      </c>
      <c r="AG141" s="17">
        <v>448</v>
      </c>
      <c r="AH141" s="17">
        <v>29</v>
      </c>
      <c r="AI141" s="73">
        <v>8</v>
      </c>
    </row>
    <row r="142" spans="1:35" ht="13.5" thickBot="1" x14ac:dyDescent="0.25">
      <c r="A142" s="15" t="str">
        <f>VLOOKUP("&lt;Zeilentitel_12&gt;",Uebersetzungen!$B$3:$E$140,Uebersetzungen!$B$2+1,FALSE)</f>
        <v>Region Viamala</v>
      </c>
      <c r="B142" s="60">
        <v>6538</v>
      </c>
      <c r="C142" s="60">
        <v>2320</v>
      </c>
      <c r="D142" s="55">
        <v>26</v>
      </c>
      <c r="E142" s="55">
        <v>2934</v>
      </c>
      <c r="F142" s="55">
        <v>782</v>
      </c>
      <c r="G142" s="55">
        <v>352</v>
      </c>
      <c r="H142" s="55">
        <v>115</v>
      </c>
      <c r="I142" s="55">
        <v>8</v>
      </c>
      <c r="J142" s="56">
        <v>1</v>
      </c>
      <c r="K142" s="60">
        <v>2320</v>
      </c>
      <c r="L142" s="55">
        <v>95</v>
      </c>
      <c r="M142" s="55">
        <v>2268</v>
      </c>
      <c r="N142" s="55">
        <v>1348</v>
      </c>
      <c r="O142" s="55">
        <v>355</v>
      </c>
      <c r="P142" s="55">
        <v>26</v>
      </c>
      <c r="Q142" s="55">
        <v>114</v>
      </c>
      <c r="R142" s="55">
        <v>11</v>
      </c>
      <c r="S142" s="56">
        <v>1</v>
      </c>
      <c r="T142" s="60">
        <v>1301</v>
      </c>
      <c r="U142" s="55">
        <v>240</v>
      </c>
      <c r="V142" s="55">
        <v>1825</v>
      </c>
      <c r="W142" s="55">
        <v>3109</v>
      </c>
      <c r="X142" s="55">
        <v>51</v>
      </c>
      <c r="Y142" s="55">
        <v>10</v>
      </c>
      <c r="Z142" s="56">
        <v>2</v>
      </c>
      <c r="AA142" s="60">
        <v>1301</v>
      </c>
      <c r="AB142" s="55">
        <v>77</v>
      </c>
      <c r="AC142" s="55">
        <v>1495</v>
      </c>
      <c r="AD142" s="55">
        <v>249</v>
      </c>
      <c r="AE142" s="55">
        <v>3109</v>
      </c>
      <c r="AF142" s="55">
        <v>240</v>
      </c>
      <c r="AG142" s="55">
        <v>50</v>
      </c>
      <c r="AH142" s="55">
        <v>15</v>
      </c>
      <c r="AI142" s="76">
        <v>2</v>
      </c>
    </row>
    <row r="143" spans="1:35" x14ac:dyDescent="0.2">
      <c r="A143" s="19"/>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c r="AA143" s="17"/>
      <c r="AB143" s="17"/>
      <c r="AC143" s="17"/>
      <c r="AD143" s="17"/>
      <c r="AE143" s="17"/>
      <c r="AF143" s="17"/>
      <c r="AG143" s="17"/>
      <c r="AH143" s="17"/>
      <c r="AI143" s="17"/>
    </row>
    <row r="144" spans="1:35" ht="25.5" customHeight="1" x14ac:dyDescent="0.2">
      <c r="A144" s="97" t="str">
        <f>VLOOKUP("&lt;Legende_1&gt;",Uebersetzungen!$B$3:$E$140,Uebersetzungen!$B$2+1,FALSE)</f>
        <v>Um die Auswertung der Daten zu erleichtern, wurden fehlende Werte in der GWS statistisch eingesetzt. Bei kleinräumigen Auswertungen kann deshalb nicht ausgeschlossen werden, dass diese Ergänzungen zu Verzerrungen führen. Kleinräumige Analysen sind demzufolge mit Vorsicht zu interpretieren.</v>
      </c>
      <c r="B144" s="97"/>
      <c r="C144" s="97"/>
      <c r="D144" s="97"/>
      <c r="E144" s="97"/>
      <c r="F144" s="97"/>
      <c r="G144" s="97"/>
      <c r="H144" s="97"/>
      <c r="I144" s="97"/>
      <c r="J144" s="97"/>
      <c r="K144" s="97"/>
      <c r="L144" s="97"/>
      <c r="M144" s="97"/>
      <c r="N144" s="97"/>
      <c r="O144" s="97"/>
      <c r="P144" s="97"/>
      <c r="Q144" s="97"/>
      <c r="R144" s="97"/>
      <c r="S144" s="97"/>
      <c r="T144" s="79"/>
      <c r="U144" s="79"/>
      <c r="V144" s="79"/>
      <c r="W144" s="79"/>
      <c r="X144" s="79"/>
      <c r="Y144" s="79"/>
      <c r="Z144" s="79"/>
      <c r="AA144" s="79"/>
      <c r="AB144" s="79"/>
      <c r="AC144" s="79"/>
      <c r="AD144" s="79"/>
      <c r="AE144" s="79"/>
      <c r="AF144" s="79"/>
      <c r="AG144" s="79"/>
      <c r="AH144" s="79"/>
      <c r="AI144" s="79"/>
    </row>
    <row r="145" spans="1:1" x14ac:dyDescent="0.2">
      <c r="A145" s="10" t="str">
        <f>VLOOKUP("&lt;Legende_1.1&gt;",Uebersetzungen!$B$3:$E$140,Uebersetzungen!$B$2+1,FALSE)</f>
        <v>Für den Fall, dass in einem Gebäude verschiedene Heizsysteme installiert sind, wird in dieser Statistik ausschliesslich das Hauptsystem (das leistungsstärkste) und dessen Energiequelle berücksichtigt.</v>
      </c>
    </row>
    <row r="147" spans="1:1" x14ac:dyDescent="0.2">
      <c r="A147" s="10" t="str">
        <f>VLOOKUP("&lt;T4Legende_2&gt;",Uebersetzungen!$B$3:$E$140,Uebersetzungen!$B$2+1,FALSE)</f>
        <v>(*) Bewohnte Wohnungen: Wohnungen denen eindeutig mindestens eine Person zugeordnet werden konnten. Es werden sämtliche Personen in Privathaushalten berücksichtigt, die in einer Gemeinde gemeldet sind, unabhängig vom Meldeverhältnis.</v>
      </c>
    </row>
    <row r="148" spans="1:1" x14ac:dyDescent="0.2">
      <c r="A148" s="10" t="str">
        <f>VLOOKUP("&lt;T4Legende_3&gt;",Uebersetzungen!$B$3:$E$140,Uebersetzungen!$B$2+1,FALSE)</f>
        <v>(1) Energiequellen für Wärmepumpen sind z.B. Luft, Geothermie oder Wasser.</v>
      </c>
    </row>
    <row r="150" spans="1:1" x14ac:dyDescent="0.2">
      <c r="A150" s="5" t="str">
        <f>VLOOKUP("&lt;Quelle_1&gt;",Uebersetzungen!$B$3:$E$93,Uebersetzungen!$B$2+1,FALSE)</f>
        <v>Quelle: BFS (Gebäude- und Wohnungsstatistik)</v>
      </c>
    </row>
    <row r="151" spans="1:1" x14ac:dyDescent="0.2">
      <c r="A151" s="10" t="str">
        <f>VLOOKUP("&lt;Aktualisierung&gt;",Uebersetzungen!$B$3:$E$93,Uebersetzungen!$B$2+1,FALSE)</f>
        <v>Letztmals aktualisiert am: 22.09.2025</v>
      </c>
    </row>
  </sheetData>
  <sheetProtection sheet="1" objects="1" scenarios="1"/>
  <mergeCells count="4">
    <mergeCell ref="A7:B7"/>
    <mergeCell ref="A9:S9"/>
    <mergeCell ref="B13:S13"/>
    <mergeCell ref="A144:S144"/>
  </mergeCells>
  <pageMargins left="0.7" right="0.7" top="0.78740157499999996" bottom="0.78740157499999996" header="0.3" footer="0.3"/>
  <pageSetup paperSize="9" scale="3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Option Button 1">
              <controlPr defaultSize="0" autoFill="0" autoLine="0" autoPict="0">
                <anchor moveWithCells="1">
                  <from>
                    <xdr:col>4</xdr:col>
                    <xdr:colOff>238125</xdr:colOff>
                    <xdr:row>1</xdr:row>
                    <xdr:rowOff>114300</xdr:rowOff>
                  </from>
                  <to>
                    <xdr:col>5</xdr:col>
                    <xdr:colOff>361950</xdr:colOff>
                    <xdr:row>2</xdr:row>
                    <xdr:rowOff>142875</xdr:rowOff>
                  </to>
                </anchor>
              </controlPr>
            </control>
          </mc:Choice>
        </mc:AlternateContent>
        <mc:AlternateContent xmlns:mc="http://schemas.openxmlformats.org/markup-compatibility/2006">
          <mc:Choice Requires="x14">
            <control shapeId="24578" r:id="rId5" name="Option Button 2">
              <controlPr defaultSize="0" autoFill="0" autoLine="0" autoPict="0">
                <anchor moveWithCells="1">
                  <from>
                    <xdr:col>4</xdr:col>
                    <xdr:colOff>238125</xdr:colOff>
                    <xdr:row>2</xdr:row>
                    <xdr:rowOff>104775</xdr:rowOff>
                  </from>
                  <to>
                    <xdr:col>5</xdr:col>
                    <xdr:colOff>704850</xdr:colOff>
                    <xdr:row>3</xdr:row>
                    <xdr:rowOff>114300</xdr:rowOff>
                  </to>
                </anchor>
              </controlPr>
            </control>
          </mc:Choice>
        </mc:AlternateContent>
        <mc:AlternateContent xmlns:mc="http://schemas.openxmlformats.org/markup-compatibility/2006">
          <mc:Choice Requires="x14">
            <control shapeId="24579" r:id="rId6" name="Option Button 3">
              <controlPr defaultSize="0" autoFill="0" autoLine="0" autoPict="0">
                <anchor moveWithCells="1">
                  <from>
                    <xdr:col>4</xdr:col>
                    <xdr:colOff>238125</xdr:colOff>
                    <xdr:row>3</xdr:row>
                    <xdr:rowOff>66675</xdr:rowOff>
                  </from>
                  <to>
                    <xdr:col>5</xdr:col>
                    <xdr:colOff>361950</xdr:colOff>
                    <xdr:row>4</xdr:row>
                    <xdr:rowOff>95250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97"/>
  <sheetViews>
    <sheetView topLeftCell="A56" workbookViewId="0">
      <selection activeCell="H89" sqref="H89"/>
    </sheetView>
  </sheetViews>
  <sheetFormatPr baseColWidth="10" defaultColWidth="12.5703125" defaultRowHeight="12.75" x14ac:dyDescent="0.2"/>
  <cols>
    <col min="1" max="1" width="8.5703125" style="24" bestFit="1" customWidth="1"/>
    <col min="2" max="2" width="19.140625" style="24" customWidth="1"/>
    <col min="3" max="3" width="46.7109375" style="24" bestFit="1" customWidth="1"/>
    <col min="4" max="4" width="47.5703125" style="24" bestFit="1" customWidth="1"/>
    <col min="5" max="5" width="47" style="24" bestFit="1" customWidth="1"/>
    <col min="6" max="16384" width="12.5703125" style="24"/>
  </cols>
  <sheetData>
    <row r="1" spans="1:6" x14ac:dyDescent="0.2">
      <c r="A1" s="20" t="s">
        <v>103</v>
      </c>
      <c r="B1" s="20" t="s">
        <v>104</v>
      </c>
      <c r="C1" s="20" t="s">
        <v>105</v>
      </c>
      <c r="D1" s="20" t="s">
        <v>106</v>
      </c>
      <c r="E1" s="20" t="s">
        <v>107</v>
      </c>
      <c r="F1" s="21"/>
    </row>
    <row r="2" spans="1:6" x14ac:dyDescent="0.2">
      <c r="A2" s="22" t="s">
        <v>108</v>
      </c>
      <c r="B2" s="23">
        <v>1</v>
      </c>
      <c r="C2" s="21"/>
      <c r="D2" s="21"/>
      <c r="E2" s="21"/>
      <c r="F2" s="21"/>
    </row>
    <row r="3" spans="1:6" x14ac:dyDescent="0.2">
      <c r="A3" s="22"/>
      <c r="B3" s="24" t="s">
        <v>109</v>
      </c>
      <c r="C3" s="25" t="s">
        <v>110</v>
      </c>
      <c r="D3" s="25" t="s">
        <v>111</v>
      </c>
      <c r="E3" s="25" t="s">
        <v>112</v>
      </c>
      <c r="F3" s="21"/>
    </row>
    <row r="4" spans="1:6" ht="51" x14ac:dyDescent="0.2">
      <c r="A4" s="22" t="s">
        <v>113</v>
      </c>
      <c r="B4" s="64" t="s">
        <v>114</v>
      </c>
      <c r="C4" s="78" t="s">
        <v>333</v>
      </c>
      <c r="D4" s="78" t="s">
        <v>334</v>
      </c>
      <c r="E4" s="78" t="s">
        <v>335</v>
      </c>
      <c r="F4" s="21"/>
    </row>
    <row r="5" spans="1:6" x14ac:dyDescent="0.2">
      <c r="A5" s="22"/>
      <c r="B5" s="24" t="s">
        <v>115</v>
      </c>
      <c r="C5" s="25" t="s">
        <v>325</v>
      </c>
      <c r="D5" s="25" t="s">
        <v>326</v>
      </c>
      <c r="E5" s="25" t="s">
        <v>327</v>
      </c>
      <c r="F5" s="21"/>
    </row>
    <row r="6" spans="1:6" x14ac:dyDescent="0.2">
      <c r="A6" s="22"/>
      <c r="B6" s="22"/>
      <c r="C6" s="27"/>
      <c r="D6" s="27"/>
      <c r="E6" s="27"/>
      <c r="F6" s="21"/>
    </row>
    <row r="7" spans="1:6" x14ac:dyDescent="0.2">
      <c r="A7" s="22"/>
      <c r="B7" s="37" t="s">
        <v>182</v>
      </c>
      <c r="C7" s="61" t="s">
        <v>211</v>
      </c>
      <c r="D7" s="61" t="s">
        <v>212</v>
      </c>
      <c r="E7" s="61" t="s">
        <v>213</v>
      </c>
      <c r="F7" s="21"/>
    </row>
    <row r="8" spans="1:6" x14ac:dyDescent="0.2">
      <c r="A8" s="22" t="s">
        <v>306</v>
      </c>
      <c r="B8" s="24" t="s">
        <v>117</v>
      </c>
      <c r="C8" s="25" t="s">
        <v>0</v>
      </c>
      <c r="D8" s="25" t="s">
        <v>0</v>
      </c>
      <c r="E8" s="25" t="s">
        <v>170</v>
      </c>
      <c r="F8" s="21"/>
    </row>
    <row r="9" spans="1:6" x14ac:dyDescent="0.2">
      <c r="A9" s="22"/>
      <c r="B9" s="24" t="s">
        <v>118</v>
      </c>
      <c r="C9" s="25" t="s">
        <v>214</v>
      </c>
      <c r="D9" s="37" t="s">
        <v>253</v>
      </c>
      <c r="E9" s="37" t="s">
        <v>254</v>
      </c>
      <c r="F9" s="21"/>
    </row>
    <row r="10" spans="1:6" x14ac:dyDescent="0.2">
      <c r="A10" s="22"/>
      <c r="B10" s="24" t="s">
        <v>119</v>
      </c>
      <c r="C10" s="25" t="s">
        <v>215</v>
      </c>
      <c r="D10" s="61" t="s">
        <v>249</v>
      </c>
      <c r="E10" s="61" t="s">
        <v>250</v>
      </c>
      <c r="F10" s="21"/>
    </row>
    <row r="11" spans="1:6" x14ac:dyDescent="0.2">
      <c r="A11" s="22"/>
      <c r="B11" s="24" t="s">
        <v>120</v>
      </c>
      <c r="C11" s="25" t="s">
        <v>308</v>
      </c>
      <c r="D11" s="37" t="s">
        <v>309</v>
      </c>
      <c r="E11" s="37" t="s">
        <v>310</v>
      </c>
      <c r="F11" s="21"/>
    </row>
    <row r="12" spans="1:6" x14ac:dyDescent="0.2">
      <c r="A12" s="22"/>
      <c r="B12" s="37" t="s">
        <v>311</v>
      </c>
      <c r="C12" s="25" t="s">
        <v>227</v>
      </c>
      <c r="D12" s="61" t="s">
        <v>251</v>
      </c>
      <c r="E12" s="61" t="s">
        <v>252</v>
      </c>
      <c r="F12" s="21"/>
    </row>
    <row r="13" spans="1:6" x14ac:dyDescent="0.2">
      <c r="A13" s="22"/>
      <c r="B13" s="22"/>
      <c r="C13" s="27"/>
      <c r="D13" s="27"/>
      <c r="E13" s="27"/>
      <c r="F13" s="22"/>
    </row>
    <row r="14" spans="1:6" x14ac:dyDescent="0.2">
      <c r="A14" s="22"/>
      <c r="B14" s="37" t="s">
        <v>171</v>
      </c>
      <c r="C14" s="61" t="s">
        <v>216</v>
      </c>
      <c r="D14" s="61" t="s">
        <v>255</v>
      </c>
      <c r="E14" s="61" t="s">
        <v>256</v>
      </c>
      <c r="F14" s="21"/>
    </row>
    <row r="15" spans="1:6" x14ac:dyDescent="0.2">
      <c r="A15" s="22"/>
      <c r="B15" s="37" t="s">
        <v>172</v>
      </c>
      <c r="C15" s="61" t="s">
        <v>217</v>
      </c>
      <c r="D15" s="61" t="s">
        <v>259</v>
      </c>
      <c r="E15" s="61" t="s">
        <v>260</v>
      </c>
      <c r="F15" s="21"/>
    </row>
    <row r="16" spans="1:6" x14ac:dyDescent="0.2">
      <c r="A16" s="22"/>
      <c r="B16" s="37" t="s">
        <v>173</v>
      </c>
      <c r="C16" s="61" t="s">
        <v>218</v>
      </c>
      <c r="D16" s="63" t="s">
        <v>277</v>
      </c>
      <c r="E16" s="63" t="s">
        <v>281</v>
      </c>
      <c r="F16" s="21"/>
    </row>
    <row r="17" spans="1:6" x14ac:dyDescent="0.2">
      <c r="A17" s="22"/>
      <c r="B17" s="37" t="s">
        <v>174</v>
      </c>
      <c r="C17" s="61" t="s">
        <v>219</v>
      </c>
      <c r="D17" s="61" t="s">
        <v>278</v>
      </c>
      <c r="E17" s="61" t="s">
        <v>282</v>
      </c>
      <c r="F17" s="21"/>
    </row>
    <row r="18" spans="1:6" x14ac:dyDescent="0.2">
      <c r="A18" s="22"/>
      <c r="B18" s="37" t="s">
        <v>175</v>
      </c>
      <c r="C18" s="61" t="s">
        <v>220</v>
      </c>
      <c r="D18" s="61" t="s">
        <v>279</v>
      </c>
      <c r="E18" s="61" t="s">
        <v>283</v>
      </c>
      <c r="F18" s="21"/>
    </row>
    <row r="19" spans="1:6" x14ac:dyDescent="0.2">
      <c r="A19" s="22"/>
      <c r="B19" s="37" t="s">
        <v>176</v>
      </c>
      <c r="C19" s="61" t="s">
        <v>221</v>
      </c>
      <c r="D19" s="61" t="s">
        <v>280</v>
      </c>
      <c r="E19" s="61" t="s">
        <v>284</v>
      </c>
      <c r="F19" s="21"/>
    </row>
    <row r="20" spans="1:6" x14ac:dyDescent="0.2">
      <c r="A20" s="22"/>
      <c r="B20" s="37" t="s">
        <v>225</v>
      </c>
      <c r="C20" s="61" t="s">
        <v>222</v>
      </c>
      <c r="D20" s="61" t="s">
        <v>275</v>
      </c>
      <c r="E20" s="61" t="s">
        <v>285</v>
      </c>
      <c r="F20" s="21"/>
    </row>
    <row r="21" spans="1:6" x14ac:dyDescent="0.2">
      <c r="A21" s="22"/>
      <c r="B21" s="37" t="s">
        <v>226</v>
      </c>
      <c r="C21" s="61" t="s">
        <v>223</v>
      </c>
      <c r="D21" s="61" t="s">
        <v>276</v>
      </c>
      <c r="E21" s="61" t="s">
        <v>286</v>
      </c>
      <c r="F21" s="21"/>
    </row>
    <row r="22" spans="1:6" x14ac:dyDescent="0.2">
      <c r="A22" s="22"/>
      <c r="B22" s="21"/>
      <c r="C22" s="32"/>
      <c r="D22" s="32"/>
      <c r="E22" s="32"/>
      <c r="F22" s="21"/>
    </row>
    <row r="23" spans="1:6" x14ac:dyDescent="0.2">
      <c r="A23" s="22"/>
      <c r="B23" s="37" t="s">
        <v>184</v>
      </c>
      <c r="C23" s="61" t="s">
        <v>216</v>
      </c>
      <c r="D23" s="61" t="s">
        <v>255</v>
      </c>
      <c r="E23" s="61" t="s">
        <v>256</v>
      </c>
      <c r="F23" s="21"/>
    </row>
    <row r="24" spans="1:6" x14ac:dyDescent="0.2">
      <c r="A24" s="22"/>
      <c r="B24" s="37" t="s">
        <v>185</v>
      </c>
      <c r="C24" s="61" t="s">
        <v>217</v>
      </c>
      <c r="D24" s="61" t="s">
        <v>259</v>
      </c>
      <c r="E24" s="61" t="s">
        <v>260</v>
      </c>
      <c r="F24" s="21"/>
    </row>
    <row r="25" spans="1:6" x14ac:dyDescent="0.2">
      <c r="A25" s="22"/>
      <c r="B25" s="37" t="s">
        <v>186</v>
      </c>
      <c r="C25" s="61" t="s">
        <v>218</v>
      </c>
      <c r="D25" s="63" t="s">
        <v>277</v>
      </c>
      <c r="E25" s="63" t="s">
        <v>281</v>
      </c>
      <c r="F25" s="21"/>
    </row>
    <row r="26" spans="1:6" x14ac:dyDescent="0.2">
      <c r="A26" s="22"/>
      <c r="B26" s="37" t="s">
        <v>187</v>
      </c>
      <c r="C26" s="61" t="s">
        <v>224</v>
      </c>
      <c r="D26" s="61" t="s">
        <v>224</v>
      </c>
      <c r="E26" s="61" t="s">
        <v>224</v>
      </c>
      <c r="F26" s="21"/>
    </row>
    <row r="27" spans="1:6" x14ac:dyDescent="0.2">
      <c r="A27" s="22"/>
      <c r="B27" s="37" t="s">
        <v>188</v>
      </c>
      <c r="C27" s="61" t="s">
        <v>221</v>
      </c>
      <c r="D27" s="61" t="s">
        <v>280</v>
      </c>
      <c r="E27" s="61" t="s">
        <v>284</v>
      </c>
      <c r="F27" s="21"/>
    </row>
    <row r="28" spans="1:6" x14ac:dyDescent="0.2">
      <c r="A28" s="22"/>
      <c r="B28" s="37" t="s">
        <v>189</v>
      </c>
      <c r="C28" s="61" t="s">
        <v>222</v>
      </c>
      <c r="D28" s="61" t="s">
        <v>275</v>
      </c>
      <c r="E28" s="61" t="s">
        <v>285</v>
      </c>
      <c r="F28" s="21"/>
    </row>
    <row r="29" spans="1:6" x14ac:dyDescent="0.2">
      <c r="A29" s="22"/>
      <c r="B29" s="37" t="s">
        <v>190</v>
      </c>
      <c r="C29" s="61" t="s">
        <v>223</v>
      </c>
      <c r="D29" s="61" t="s">
        <v>276</v>
      </c>
      <c r="E29" s="61" t="s">
        <v>286</v>
      </c>
      <c r="F29" s="21"/>
    </row>
    <row r="30" spans="1:6" x14ac:dyDescent="0.2">
      <c r="A30" s="22"/>
      <c r="B30" s="21"/>
      <c r="C30" s="28"/>
      <c r="D30" s="28"/>
      <c r="E30" s="28"/>
      <c r="F30" s="21"/>
    </row>
    <row r="31" spans="1:6" x14ac:dyDescent="0.2">
      <c r="A31" s="22"/>
      <c r="B31" s="37" t="s">
        <v>228</v>
      </c>
      <c r="C31" s="61" t="s">
        <v>244</v>
      </c>
      <c r="D31" s="61" t="s">
        <v>273</v>
      </c>
      <c r="E31" s="61" t="s">
        <v>274</v>
      </c>
      <c r="F31" s="21"/>
    </row>
    <row r="32" spans="1:6" x14ac:dyDescent="0.2">
      <c r="A32" s="22"/>
      <c r="B32" s="37" t="s">
        <v>229</v>
      </c>
      <c r="C32" s="61" t="s">
        <v>236</v>
      </c>
      <c r="D32" s="62" t="s">
        <v>236</v>
      </c>
      <c r="E32" s="62" t="s">
        <v>236</v>
      </c>
      <c r="F32" s="21"/>
    </row>
    <row r="33" spans="1:8" x14ac:dyDescent="0.2">
      <c r="A33" s="22"/>
      <c r="B33" s="37" t="s">
        <v>230</v>
      </c>
      <c r="C33" s="61" t="s">
        <v>237</v>
      </c>
      <c r="D33" s="63" t="s">
        <v>261</v>
      </c>
      <c r="E33" s="63" t="s">
        <v>262</v>
      </c>
      <c r="F33" s="21"/>
    </row>
    <row r="34" spans="1:8" x14ac:dyDescent="0.2">
      <c r="A34" s="22"/>
      <c r="B34" s="37" t="s">
        <v>231</v>
      </c>
      <c r="C34" s="61" t="s">
        <v>238</v>
      </c>
      <c r="D34" s="61" t="s">
        <v>263</v>
      </c>
      <c r="E34" s="61" t="s">
        <v>264</v>
      </c>
      <c r="F34" s="21"/>
    </row>
    <row r="35" spans="1:8" x14ac:dyDescent="0.2">
      <c r="A35" s="22"/>
      <c r="B35" s="37" t="s">
        <v>232</v>
      </c>
      <c r="C35" s="61" t="s">
        <v>239</v>
      </c>
      <c r="D35" s="61" t="s">
        <v>265</v>
      </c>
      <c r="E35" s="61" t="s">
        <v>266</v>
      </c>
      <c r="F35" s="21"/>
    </row>
    <row r="36" spans="1:8" x14ac:dyDescent="0.2">
      <c r="A36" s="22"/>
      <c r="B36" s="37" t="s">
        <v>233</v>
      </c>
      <c r="C36" s="61" t="s">
        <v>240</v>
      </c>
      <c r="D36" s="61" t="s">
        <v>257</v>
      </c>
      <c r="E36" s="61" t="s">
        <v>258</v>
      </c>
      <c r="F36" s="21"/>
    </row>
    <row r="37" spans="1:8" x14ac:dyDescent="0.2">
      <c r="A37" s="22"/>
      <c r="B37" s="37" t="s">
        <v>234</v>
      </c>
      <c r="C37" s="61" t="s">
        <v>241</v>
      </c>
      <c r="D37" s="61" t="s">
        <v>267</v>
      </c>
      <c r="E37" s="61" t="s">
        <v>268</v>
      </c>
      <c r="F37" s="21"/>
    </row>
    <row r="38" spans="1:8" x14ac:dyDescent="0.2">
      <c r="A38" s="22"/>
      <c r="B38" s="37" t="s">
        <v>235</v>
      </c>
      <c r="C38" s="61" t="s">
        <v>242</v>
      </c>
      <c r="D38" s="61" t="s">
        <v>269</v>
      </c>
      <c r="E38" s="61" t="s">
        <v>270</v>
      </c>
      <c r="F38" s="21"/>
    </row>
    <row r="39" spans="1:8" x14ac:dyDescent="0.2">
      <c r="A39" s="22"/>
      <c r="B39" s="37" t="s">
        <v>245</v>
      </c>
      <c r="C39" s="61" t="s">
        <v>243</v>
      </c>
      <c r="D39" s="61" t="s">
        <v>271</v>
      </c>
      <c r="E39" s="61" t="s">
        <v>272</v>
      </c>
      <c r="F39" s="21"/>
    </row>
    <row r="40" spans="1:8" x14ac:dyDescent="0.2">
      <c r="A40" s="22"/>
      <c r="B40" s="21"/>
      <c r="C40" s="32"/>
      <c r="D40" s="32"/>
      <c r="E40" s="32"/>
      <c r="F40" s="21"/>
    </row>
    <row r="41" spans="1:8" x14ac:dyDescent="0.2">
      <c r="A41" s="22" t="s">
        <v>113</v>
      </c>
      <c r="B41" s="24" t="s">
        <v>121</v>
      </c>
      <c r="C41" s="25" t="s">
        <v>88</v>
      </c>
      <c r="D41" s="25" t="s">
        <v>122</v>
      </c>
      <c r="E41" s="25" t="s">
        <v>123</v>
      </c>
      <c r="F41" s="21"/>
    </row>
    <row r="42" spans="1:8" x14ac:dyDescent="0.2">
      <c r="A42" s="21"/>
      <c r="B42" s="24" t="s">
        <v>124</v>
      </c>
      <c r="C42" s="29" t="s">
        <v>125</v>
      </c>
      <c r="D42" s="25" t="s">
        <v>126</v>
      </c>
      <c r="E42" s="25" t="s">
        <v>127</v>
      </c>
      <c r="F42" s="21"/>
    </row>
    <row r="43" spans="1:8" x14ac:dyDescent="0.2">
      <c r="A43" s="21"/>
      <c r="B43" s="24" t="s">
        <v>128</v>
      </c>
      <c r="C43" s="29" t="s">
        <v>129</v>
      </c>
      <c r="D43" s="25" t="s">
        <v>130</v>
      </c>
      <c r="E43" s="25" t="s">
        <v>131</v>
      </c>
      <c r="F43" s="21"/>
    </row>
    <row r="44" spans="1:8" x14ac:dyDescent="0.2">
      <c r="A44" s="21"/>
      <c r="B44" s="24" t="s">
        <v>132</v>
      </c>
      <c r="C44" s="29" t="s">
        <v>133</v>
      </c>
      <c r="D44" s="25" t="s">
        <v>134</v>
      </c>
      <c r="E44" s="25" t="s">
        <v>135</v>
      </c>
      <c r="F44" s="21"/>
    </row>
    <row r="45" spans="1:8" x14ac:dyDescent="0.2">
      <c r="A45" s="21"/>
      <c r="B45" s="24" t="s">
        <v>136</v>
      </c>
      <c r="C45" s="29" t="s">
        <v>137</v>
      </c>
      <c r="D45" s="25" t="s">
        <v>138</v>
      </c>
      <c r="E45" s="25" t="s">
        <v>139</v>
      </c>
      <c r="F45" s="21"/>
    </row>
    <row r="46" spans="1:8" x14ac:dyDescent="0.2">
      <c r="A46" s="21"/>
      <c r="B46" s="24" t="s">
        <v>140</v>
      </c>
      <c r="C46" s="29" t="s">
        <v>141</v>
      </c>
      <c r="D46" s="25" t="s">
        <v>142</v>
      </c>
      <c r="E46" s="25" t="s">
        <v>143</v>
      </c>
      <c r="F46" s="21"/>
      <c r="H46" s="26"/>
    </row>
    <row r="47" spans="1:8" x14ac:dyDescent="0.2">
      <c r="A47" s="21"/>
      <c r="B47" s="24" t="s">
        <v>144</v>
      </c>
      <c r="C47" s="29" t="s">
        <v>145</v>
      </c>
      <c r="D47" s="25" t="s">
        <v>146</v>
      </c>
      <c r="E47" s="25" t="s">
        <v>147</v>
      </c>
      <c r="F47" s="21"/>
      <c r="H47" s="26"/>
    </row>
    <row r="48" spans="1:8" x14ac:dyDescent="0.2">
      <c r="A48" s="21"/>
      <c r="B48" s="24" t="s">
        <v>148</v>
      </c>
      <c r="C48" s="29" t="s">
        <v>149</v>
      </c>
      <c r="D48" s="25" t="s">
        <v>150</v>
      </c>
      <c r="E48" s="25" t="s">
        <v>151</v>
      </c>
      <c r="F48" s="21"/>
      <c r="H48" s="26"/>
    </row>
    <row r="49" spans="1:17" x14ac:dyDescent="0.2">
      <c r="A49" s="21"/>
      <c r="B49" s="24" t="s">
        <v>152</v>
      </c>
      <c r="C49" s="29" t="s">
        <v>153</v>
      </c>
      <c r="D49" s="25" t="s">
        <v>154</v>
      </c>
      <c r="E49" s="25" t="s">
        <v>155</v>
      </c>
      <c r="F49" s="21"/>
      <c r="H49" s="26"/>
    </row>
    <row r="50" spans="1:17" x14ac:dyDescent="0.2">
      <c r="A50" s="21"/>
      <c r="B50" s="24" t="s">
        <v>156</v>
      </c>
      <c r="C50" s="29" t="s">
        <v>157</v>
      </c>
      <c r="D50" s="25" t="s">
        <v>158</v>
      </c>
      <c r="E50" s="25" t="s">
        <v>159</v>
      </c>
      <c r="F50" s="21"/>
      <c r="H50" s="26"/>
    </row>
    <row r="51" spans="1:17" x14ac:dyDescent="0.2">
      <c r="A51" s="21"/>
      <c r="B51" s="24" t="s">
        <v>160</v>
      </c>
      <c r="C51" s="29" t="s">
        <v>161</v>
      </c>
      <c r="D51" s="25" t="s">
        <v>162</v>
      </c>
      <c r="E51" s="25" t="s">
        <v>163</v>
      </c>
      <c r="F51" s="21"/>
      <c r="H51" s="26"/>
    </row>
    <row r="52" spans="1:17" x14ac:dyDescent="0.2">
      <c r="A52" s="21"/>
      <c r="B52" s="24" t="s">
        <v>164</v>
      </c>
      <c r="C52" s="29" t="s">
        <v>165</v>
      </c>
      <c r="D52" s="25" t="s">
        <v>166</v>
      </c>
      <c r="E52" s="25" t="s">
        <v>167</v>
      </c>
      <c r="F52" s="21"/>
      <c r="H52" s="26"/>
    </row>
    <row r="53" spans="1:17" x14ac:dyDescent="0.2">
      <c r="A53" s="21"/>
      <c r="B53" s="21"/>
      <c r="C53" s="28"/>
      <c r="D53" s="28"/>
      <c r="E53" s="28"/>
      <c r="F53" s="21"/>
      <c r="H53" s="26"/>
    </row>
    <row r="54" spans="1:17" s="26" customFormat="1" ht="90" customHeight="1" x14ac:dyDescent="0.2">
      <c r="A54" s="22"/>
      <c r="B54" s="24" t="s">
        <v>177</v>
      </c>
      <c r="C54" s="29" t="s">
        <v>191</v>
      </c>
      <c r="D54" s="29" t="s">
        <v>197</v>
      </c>
      <c r="E54" s="29" t="s">
        <v>198</v>
      </c>
      <c r="F54" s="21"/>
      <c r="G54" s="77"/>
      <c r="H54" s="77"/>
      <c r="I54" s="77"/>
      <c r="J54" s="77"/>
      <c r="K54" s="77"/>
      <c r="L54" s="77"/>
      <c r="M54" s="77"/>
      <c r="N54" s="77"/>
      <c r="O54" s="77"/>
      <c r="P54" s="77"/>
      <c r="Q54" s="77"/>
    </row>
    <row r="55" spans="1:17" s="26" customFormat="1" ht="69.75" customHeight="1" x14ac:dyDescent="0.2">
      <c r="A55" s="21"/>
      <c r="B55" s="37" t="s">
        <v>328</v>
      </c>
      <c r="C55" s="61" t="s">
        <v>329</v>
      </c>
      <c r="D55" s="61" t="s">
        <v>330</v>
      </c>
      <c r="E55" s="61" t="s">
        <v>331</v>
      </c>
      <c r="F55" s="21"/>
    </row>
    <row r="56" spans="1:17" s="26" customFormat="1" ht="27" customHeight="1" x14ac:dyDescent="0.2">
      <c r="A56" s="21"/>
      <c r="B56" s="24" t="s">
        <v>178</v>
      </c>
      <c r="C56" s="61" t="s">
        <v>246</v>
      </c>
      <c r="D56" s="61" t="s">
        <v>247</v>
      </c>
      <c r="E56" s="61" t="s">
        <v>248</v>
      </c>
      <c r="F56" s="21"/>
    </row>
    <row r="57" spans="1:17" s="26" customFormat="1" x14ac:dyDescent="0.2">
      <c r="A57" s="21"/>
      <c r="B57" s="21"/>
      <c r="C57" s="28"/>
      <c r="D57" s="28"/>
      <c r="E57" s="28"/>
      <c r="F57" s="21"/>
    </row>
    <row r="58" spans="1:17" ht="25.5" x14ac:dyDescent="0.2">
      <c r="A58" s="21" t="s">
        <v>116</v>
      </c>
      <c r="B58" s="24" t="s">
        <v>168</v>
      </c>
      <c r="C58" s="61" t="s">
        <v>194</v>
      </c>
      <c r="D58" s="61" t="s">
        <v>195</v>
      </c>
      <c r="E58" s="61" t="s">
        <v>196</v>
      </c>
      <c r="F58" s="21"/>
      <c r="H58" s="26"/>
    </row>
    <row r="59" spans="1:17" x14ac:dyDescent="0.2">
      <c r="A59" s="21" t="s">
        <v>113</v>
      </c>
      <c r="B59" s="30" t="s">
        <v>169</v>
      </c>
      <c r="C59" s="31" t="s">
        <v>336</v>
      </c>
      <c r="D59" s="31" t="s">
        <v>337</v>
      </c>
      <c r="E59" s="31" t="s">
        <v>338</v>
      </c>
      <c r="F59" s="21"/>
      <c r="H59" s="26"/>
    </row>
    <row r="60" spans="1:17" x14ac:dyDescent="0.2">
      <c r="A60" s="21"/>
      <c r="B60" s="21"/>
      <c r="C60" s="32"/>
      <c r="D60" s="32"/>
      <c r="E60" s="32"/>
      <c r="F60" s="21"/>
      <c r="H60" s="26"/>
    </row>
    <row r="61" spans="1:17" x14ac:dyDescent="0.2">
      <c r="A61" s="22"/>
      <c r="B61" s="23"/>
      <c r="C61" s="32"/>
      <c r="D61" s="32"/>
      <c r="E61" s="32"/>
      <c r="F61" s="21"/>
      <c r="H61" s="26"/>
    </row>
    <row r="62" spans="1:17" ht="38.25" x14ac:dyDescent="0.2">
      <c r="A62" s="22" t="s">
        <v>179</v>
      </c>
      <c r="B62" s="80" t="s">
        <v>180</v>
      </c>
      <c r="C62" s="78" t="s">
        <v>339</v>
      </c>
      <c r="D62" s="78" t="s">
        <v>340</v>
      </c>
      <c r="E62" s="78" t="s">
        <v>341</v>
      </c>
      <c r="F62" s="21"/>
    </row>
    <row r="63" spans="1:17" x14ac:dyDescent="0.2">
      <c r="A63" s="22"/>
      <c r="B63" s="37" t="s">
        <v>181</v>
      </c>
      <c r="C63" s="25" t="s">
        <v>325</v>
      </c>
      <c r="D63" s="25" t="s">
        <v>326</v>
      </c>
      <c r="E63" s="25" t="s">
        <v>327</v>
      </c>
      <c r="F63" s="21"/>
    </row>
    <row r="64" spans="1:17" x14ac:dyDescent="0.2">
      <c r="A64" s="22"/>
      <c r="B64" s="22"/>
      <c r="C64" s="27"/>
      <c r="D64" s="27"/>
      <c r="E64" s="27"/>
      <c r="F64" s="21"/>
    </row>
    <row r="65" spans="1:6" ht="25.5" x14ac:dyDescent="0.2">
      <c r="A65" s="22"/>
      <c r="B65" s="37" t="s">
        <v>287</v>
      </c>
      <c r="C65" s="61" t="s">
        <v>288</v>
      </c>
      <c r="D65" s="61" t="s">
        <v>289</v>
      </c>
      <c r="E65" s="61" t="s">
        <v>290</v>
      </c>
      <c r="F65" s="21"/>
    </row>
    <row r="66" spans="1:6" x14ac:dyDescent="0.2">
      <c r="A66" s="22" t="s">
        <v>116</v>
      </c>
      <c r="B66" s="37" t="s">
        <v>295</v>
      </c>
      <c r="C66" s="25" t="s">
        <v>0</v>
      </c>
      <c r="D66" s="25" t="s">
        <v>0</v>
      </c>
      <c r="E66" s="25" t="s">
        <v>170</v>
      </c>
      <c r="F66" s="21"/>
    </row>
    <row r="67" spans="1:6" x14ac:dyDescent="0.2">
      <c r="A67" s="22"/>
      <c r="B67" s="37" t="s">
        <v>296</v>
      </c>
      <c r="C67" s="25" t="s">
        <v>215</v>
      </c>
      <c r="D67" s="61" t="s">
        <v>249</v>
      </c>
      <c r="E67" s="61" t="s">
        <v>250</v>
      </c>
      <c r="F67" s="21"/>
    </row>
    <row r="68" spans="1:6" x14ac:dyDescent="0.2">
      <c r="A68" s="22"/>
      <c r="B68" s="22"/>
      <c r="C68" s="27"/>
      <c r="D68" s="27"/>
      <c r="E68" s="27"/>
      <c r="F68" s="22"/>
    </row>
    <row r="69" spans="1:6" x14ac:dyDescent="0.2">
      <c r="A69" s="22"/>
      <c r="B69" s="37" t="s">
        <v>297</v>
      </c>
      <c r="C69" s="61" t="s">
        <v>244</v>
      </c>
      <c r="D69" s="61" t="s">
        <v>273</v>
      </c>
      <c r="E69" s="61" t="s">
        <v>274</v>
      </c>
      <c r="F69" s="21"/>
    </row>
    <row r="70" spans="1:6" x14ac:dyDescent="0.2">
      <c r="A70" s="22"/>
      <c r="B70" s="37" t="s">
        <v>298</v>
      </c>
      <c r="C70" s="61" t="s">
        <v>236</v>
      </c>
      <c r="D70" s="62" t="s">
        <v>236</v>
      </c>
      <c r="E70" s="62" t="s">
        <v>236</v>
      </c>
      <c r="F70" s="21"/>
    </row>
    <row r="71" spans="1:6" x14ac:dyDescent="0.2">
      <c r="A71" s="22"/>
      <c r="B71" s="37" t="s">
        <v>299</v>
      </c>
      <c r="C71" s="61" t="s">
        <v>237</v>
      </c>
      <c r="D71" s="63" t="s">
        <v>261</v>
      </c>
      <c r="E71" s="63" t="s">
        <v>262</v>
      </c>
      <c r="F71" s="21"/>
    </row>
    <row r="72" spans="1:6" x14ac:dyDescent="0.2">
      <c r="A72" s="22"/>
      <c r="B72" s="37" t="s">
        <v>300</v>
      </c>
      <c r="C72" s="61" t="s">
        <v>238</v>
      </c>
      <c r="D72" s="61" t="s">
        <v>263</v>
      </c>
      <c r="E72" s="61" t="s">
        <v>264</v>
      </c>
      <c r="F72" s="21"/>
    </row>
    <row r="73" spans="1:6" x14ac:dyDescent="0.2">
      <c r="A73" s="22"/>
      <c r="B73" s="37" t="s">
        <v>301</v>
      </c>
      <c r="C73" s="61" t="s">
        <v>239</v>
      </c>
      <c r="D73" s="61" t="s">
        <v>265</v>
      </c>
      <c r="E73" s="61" t="s">
        <v>266</v>
      </c>
      <c r="F73" s="21"/>
    </row>
    <row r="74" spans="1:6" x14ac:dyDescent="0.2">
      <c r="A74" s="22"/>
      <c r="B74" s="37" t="s">
        <v>302</v>
      </c>
      <c r="C74" s="61" t="s">
        <v>303</v>
      </c>
      <c r="D74" s="61" t="s">
        <v>304</v>
      </c>
      <c r="E74" s="61" t="s">
        <v>305</v>
      </c>
      <c r="F74" s="21"/>
    </row>
    <row r="75" spans="1:6" x14ac:dyDescent="0.2">
      <c r="A75" s="22"/>
      <c r="B75" s="22"/>
      <c r="C75" s="27"/>
      <c r="D75" s="27"/>
      <c r="E75" s="27"/>
      <c r="F75" s="21"/>
    </row>
    <row r="76" spans="1:6" x14ac:dyDescent="0.2">
      <c r="A76" s="22"/>
      <c r="B76" s="37" t="s">
        <v>199</v>
      </c>
      <c r="C76" s="25" t="s">
        <v>203</v>
      </c>
      <c r="D76" s="25" t="s">
        <v>209</v>
      </c>
      <c r="E76" s="25" t="s">
        <v>210</v>
      </c>
      <c r="F76" s="21"/>
    </row>
    <row r="77" spans="1:6" x14ac:dyDescent="0.2">
      <c r="A77" s="22"/>
      <c r="B77" s="37" t="s">
        <v>200</v>
      </c>
      <c r="C77" s="25" t="s">
        <v>204</v>
      </c>
      <c r="D77" s="25" t="s">
        <v>204</v>
      </c>
      <c r="E77" s="25" t="s">
        <v>204</v>
      </c>
      <c r="F77" s="21"/>
    </row>
    <row r="78" spans="1:6" x14ac:dyDescent="0.2">
      <c r="A78" s="22"/>
      <c r="B78" s="37" t="s">
        <v>201</v>
      </c>
      <c r="C78" s="25" t="s">
        <v>205</v>
      </c>
      <c r="D78" s="25" t="s">
        <v>205</v>
      </c>
      <c r="E78" s="25" t="s">
        <v>205</v>
      </c>
      <c r="F78" s="21"/>
    </row>
    <row r="79" spans="1:6" x14ac:dyDescent="0.2">
      <c r="A79" s="22"/>
      <c r="B79" s="37" t="s">
        <v>202</v>
      </c>
      <c r="C79" s="25" t="s">
        <v>332</v>
      </c>
      <c r="D79" s="25" t="s">
        <v>332</v>
      </c>
      <c r="E79" s="25" t="s">
        <v>332</v>
      </c>
      <c r="F79" s="21"/>
    </row>
    <row r="80" spans="1:6" x14ac:dyDescent="0.2">
      <c r="A80" s="22"/>
      <c r="B80" s="22"/>
      <c r="C80" s="27"/>
      <c r="D80" s="27"/>
      <c r="E80" s="27"/>
      <c r="F80" s="21"/>
    </row>
    <row r="81" spans="1:17" s="26" customFormat="1" ht="27" customHeight="1" x14ac:dyDescent="0.2">
      <c r="A81" s="21"/>
      <c r="B81" s="37" t="s">
        <v>291</v>
      </c>
      <c r="C81" s="61" t="s">
        <v>292</v>
      </c>
      <c r="D81" s="61" t="s">
        <v>294</v>
      </c>
      <c r="E81" s="61" t="s">
        <v>293</v>
      </c>
      <c r="F81" s="21"/>
    </row>
    <row r="82" spans="1:17" x14ac:dyDescent="0.2">
      <c r="A82" s="21"/>
      <c r="B82" s="21"/>
      <c r="C82" s="32"/>
      <c r="D82" s="32"/>
      <c r="E82" s="32"/>
      <c r="F82" s="21"/>
      <c r="H82" s="26"/>
    </row>
    <row r="83" spans="1:17" x14ac:dyDescent="0.2">
      <c r="A83" s="22"/>
      <c r="B83" s="23"/>
      <c r="C83" s="32"/>
      <c r="D83" s="32"/>
      <c r="E83" s="32"/>
      <c r="F83" s="21"/>
      <c r="H83" s="26"/>
    </row>
    <row r="84" spans="1:17" ht="51" x14ac:dyDescent="0.2">
      <c r="A84" s="22" t="s">
        <v>206</v>
      </c>
      <c r="B84" s="64" t="s">
        <v>207</v>
      </c>
      <c r="C84" s="78" t="s">
        <v>342</v>
      </c>
      <c r="D84" s="78" t="s">
        <v>343</v>
      </c>
      <c r="E84" s="78" t="s">
        <v>344</v>
      </c>
      <c r="F84" s="21"/>
    </row>
    <row r="85" spans="1:17" x14ac:dyDescent="0.2">
      <c r="A85" s="22"/>
      <c r="B85" s="37" t="s">
        <v>208</v>
      </c>
      <c r="C85" s="25" t="s">
        <v>325</v>
      </c>
      <c r="D85" s="25" t="s">
        <v>326</v>
      </c>
      <c r="E85" s="25" t="s">
        <v>327</v>
      </c>
      <c r="F85" s="21"/>
    </row>
    <row r="86" spans="1:17" x14ac:dyDescent="0.2">
      <c r="A86" s="22"/>
      <c r="B86" s="22"/>
      <c r="C86" s="27"/>
      <c r="D86" s="27"/>
      <c r="E86" s="27"/>
      <c r="F86" s="21"/>
    </row>
    <row r="87" spans="1:17" x14ac:dyDescent="0.2">
      <c r="A87" s="22"/>
      <c r="B87" s="37" t="s">
        <v>307</v>
      </c>
      <c r="C87" s="61" t="s">
        <v>183</v>
      </c>
      <c r="D87" s="61" t="s">
        <v>192</v>
      </c>
      <c r="E87" s="61" t="s">
        <v>193</v>
      </c>
      <c r="F87" s="21"/>
    </row>
    <row r="88" spans="1:17" x14ac:dyDescent="0.2">
      <c r="A88" s="22"/>
      <c r="B88" s="22"/>
      <c r="C88" s="27"/>
      <c r="D88" s="27"/>
      <c r="E88" s="27"/>
      <c r="F88" s="22"/>
    </row>
    <row r="89" spans="1:17" ht="63.75" x14ac:dyDescent="0.2">
      <c r="A89" s="22" t="s">
        <v>312</v>
      </c>
      <c r="B89" s="64" t="s">
        <v>314</v>
      </c>
      <c r="C89" s="78" t="s">
        <v>345</v>
      </c>
      <c r="D89" s="78" t="s">
        <v>346</v>
      </c>
      <c r="E89" s="78" t="s">
        <v>347</v>
      </c>
      <c r="F89" s="21"/>
    </row>
    <row r="90" spans="1:17" x14ac:dyDescent="0.2">
      <c r="A90" s="22"/>
      <c r="B90" s="37" t="s">
        <v>315</v>
      </c>
      <c r="C90" s="25" t="s">
        <v>325</v>
      </c>
      <c r="D90" s="25" t="s">
        <v>326</v>
      </c>
      <c r="E90" s="25" t="s">
        <v>327</v>
      </c>
      <c r="F90" s="21"/>
    </row>
    <row r="91" spans="1:17" x14ac:dyDescent="0.2">
      <c r="A91" s="22"/>
      <c r="B91" s="22"/>
      <c r="C91" s="27"/>
      <c r="D91" s="27"/>
      <c r="E91" s="27"/>
      <c r="F91" s="21"/>
    </row>
    <row r="92" spans="1:17" x14ac:dyDescent="0.2">
      <c r="A92" s="22"/>
      <c r="B92" s="37" t="s">
        <v>316</v>
      </c>
      <c r="C92" s="61" t="s">
        <v>322</v>
      </c>
      <c r="D92" s="61" t="s">
        <v>323</v>
      </c>
      <c r="E92" s="61" t="s">
        <v>324</v>
      </c>
      <c r="F92" s="21"/>
    </row>
    <row r="93" spans="1:17" x14ac:dyDescent="0.2">
      <c r="A93" s="22"/>
      <c r="B93" s="22"/>
      <c r="C93" s="27"/>
      <c r="D93" s="27"/>
      <c r="E93" s="27"/>
      <c r="F93" s="22"/>
    </row>
    <row r="94" spans="1:17" s="26" customFormat="1" ht="90" customHeight="1" x14ac:dyDescent="0.2">
      <c r="A94" s="22"/>
      <c r="B94" s="37" t="s">
        <v>317</v>
      </c>
      <c r="C94" s="29" t="s">
        <v>191</v>
      </c>
      <c r="D94" s="29" t="s">
        <v>197</v>
      </c>
      <c r="E94" s="29" t="s">
        <v>198</v>
      </c>
      <c r="F94" s="21"/>
      <c r="G94" s="77"/>
      <c r="H94" s="77"/>
      <c r="I94" s="77"/>
      <c r="J94" s="77"/>
      <c r="K94" s="77"/>
      <c r="L94" s="77"/>
      <c r="M94" s="77"/>
      <c r="N94" s="77"/>
      <c r="O94" s="77"/>
      <c r="P94" s="77"/>
      <c r="Q94" s="77"/>
    </row>
    <row r="95" spans="1:17" s="26" customFormat="1" ht="27" customHeight="1" x14ac:dyDescent="0.2">
      <c r="A95" s="21"/>
      <c r="B95" s="37" t="s">
        <v>318</v>
      </c>
      <c r="C95" s="4" t="s">
        <v>319</v>
      </c>
      <c r="D95" s="61" t="s">
        <v>320</v>
      </c>
      <c r="E95" s="61" t="s">
        <v>321</v>
      </c>
      <c r="F95" s="21"/>
    </row>
    <row r="96" spans="1:17" s="26" customFormat="1" ht="27" customHeight="1" x14ac:dyDescent="0.2">
      <c r="A96" s="21"/>
      <c r="B96" s="37" t="s">
        <v>313</v>
      </c>
      <c r="C96" s="61" t="s">
        <v>246</v>
      </c>
      <c r="D96" s="61" t="s">
        <v>247</v>
      </c>
      <c r="E96" s="61" t="s">
        <v>248</v>
      </c>
      <c r="F96" s="21"/>
    </row>
    <row r="97" spans="1:8" x14ac:dyDescent="0.2">
      <c r="A97" s="21"/>
      <c r="B97" s="21"/>
      <c r="C97" s="32"/>
      <c r="D97" s="32"/>
      <c r="E97" s="32"/>
      <c r="F97" s="21"/>
      <c r="H97" s="26"/>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4C664148183BA4F90C796CF891D8FC6" ma:contentTypeVersion="6" ma:contentTypeDescription="Ein neues Dokument erstellen." ma:contentTypeScope="" ma:versionID="db62d22baee197049246758ed3a1e933">
  <xsd:schema xmlns:xsd="http://www.w3.org/2001/XMLSchema" xmlns:xs="http://www.w3.org/2001/XMLSchema" xmlns:p="http://schemas.microsoft.com/office/2006/metadata/properties" xmlns:ns1="http://schemas.microsoft.com/sharepoint/v3" xmlns:ns2="1cf2145d-1275-4039-b6f7-fdfb1f53241e" targetNamespace="http://schemas.microsoft.com/office/2006/metadata/properties" ma:root="true" ma:fieldsID="27fc47de3172eb7b5d69e6731a2307e8" ns1:_="" ns2:_="">
    <xsd:import namespace="http://schemas.microsoft.com/sharepoint/v3"/>
    <xsd:import namespace="1cf2145d-1275-4039-b6f7-fdfb1f53241e"/>
    <xsd:element name="properties">
      <xsd:complexType>
        <xsd:sequence>
          <xsd:element name="documentManagement">
            <xsd:complexType>
              <xsd:all>
                <xsd:element ref="ns1:PublishingStartDate" minOccurs="0"/>
                <xsd:element ref="ns1:PublishingExpirationDate" minOccurs="0"/>
                <xsd:element ref="ns2:Titel_DE" minOccurs="0"/>
                <xsd:element ref="ns2:Titel_RM" minOccurs="0"/>
                <xsd:element ref="ns2:Titel_IT" minOccurs="0"/>
                <xsd:element ref="ns2:Kategorie" minOccurs="0"/>
                <xsd:element ref="ns2:Benutzerdefinierte_x0020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Geplantes Startdatum" ma:description="" ma:hidden="true" ma:internalName="PublishingStartDate">
      <xsd:simpleType>
        <xsd:restriction base="dms:Unknown"/>
      </xsd:simpleType>
    </xsd:element>
    <xsd:element name="PublishingExpirationDate" ma:index="9" nillable="true" ma:displayName="Geplantes Enddatum"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cf2145d-1275-4039-b6f7-fdfb1f53241e" elementFormDefault="qualified">
    <xsd:import namespace="http://schemas.microsoft.com/office/2006/documentManagement/types"/>
    <xsd:import namespace="http://schemas.microsoft.com/office/infopath/2007/PartnerControls"/>
    <xsd:element name="Titel_DE" ma:index="10" nillable="true" ma:displayName="Titel_DE" ma:internalName="Titel_DE">
      <xsd:simpleType>
        <xsd:restriction base="dms:Text">
          <xsd:maxLength value="255"/>
        </xsd:restriction>
      </xsd:simpleType>
    </xsd:element>
    <xsd:element name="Titel_RM" ma:index="11" nillable="true" ma:displayName="Titel_RM" ma:internalName="Titel_RM">
      <xsd:simpleType>
        <xsd:restriction base="dms:Text">
          <xsd:maxLength value="255"/>
        </xsd:restriction>
      </xsd:simpleType>
    </xsd:element>
    <xsd:element name="Titel_IT" ma:index="12" nillable="true" ma:displayName="Titel_IT" ma:internalName="Titel_IT">
      <xsd:simpleType>
        <xsd:restriction base="dms:Text">
          <xsd:maxLength value="255"/>
        </xsd:restriction>
      </xsd:simpleType>
    </xsd:element>
    <xsd:element name="Kategorie" ma:index="13" nillable="true" ma:displayName="Kategorie" ma:internalName="Kategorie">
      <xsd:simpleType>
        <xsd:restriction base="dms:Text">
          <xsd:maxLength value="255"/>
        </xsd:restriction>
      </xsd:simpleType>
    </xsd:element>
    <xsd:element name="Benutzerdefinierte_x0020_ID" ma:index="14" nillable="true" ma:displayName="Benutzerdefinierte ID" ma:internalName="Benutzerdefinierte_x0020_ID"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Benutzerdefinierte_x0020_ID xmlns="1cf2145d-1275-4039-b6f7-fdfb1f53241e">1005</Benutzerdefinierte_x0020_ID>
    <Titel_RM xmlns="1cf2145d-1275-4039-b6f7-fdfb1f53241e">Sistems da stgaudar en il Grischun, 2024</Titel_RM>
    <PublishingExpirationDate xmlns="http://schemas.microsoft.com/sharepoint/v3" xsi:nil="true"/>
    <PublishingStartDate xmlns="http://schemas.microsoft.com/sharepoint/v3" xsi:nil="true"/>
    <Kategorie xmlns="1cf2145d-1275-4039-b6f7-fdfb1f53241e">Gebäude und Wohnungen</Kategorie>
    <Titel_DE xmlns="1cf2145d-1275-4039-b6f7-fdfb1f53241e">Heizsysteme nach Gemeinde, 2024</Titel_DE>
    <Titel_IT xmlns="1cf2145d-1275-4039-b6f7-fdfb1f53241e">Sistemi di riscaldamento nei Grigioni, 2024</Titel_IT>
  </documentManagement>
</p:properties>
</file>

<file path=customXml/itemProps1.xml><?xml version="1.0" encoding="utf-8"?>
<ds:datastoreItem xmlns:ds="http://schemas.openxmlformats.org/officeDocument/2006/customXml" ds:itemID="{09FC4C4B-1FBA-4127-8124-F5554B320F9D}"/>
</file>

<file path=customXml/itemProps2.xml><?xml version="1.0" encoding="utf-8"?>
<ds:datastoreItem xmlns:ds="http://schemas.openxmlformats.org/officeDocument/2006/customXml" ds:itemID="{BA0A8CBB-5BFA-4489-ADCF-D934A34D8F36}"/>
</file>

<file path=customXml/itemProps3.xml><?xml version="1.0" encoding="utf-8"?>
<ds:datastoreItem xmlns:ds="http://schemas.openxmlformats.org/officeDocument/2006/customXml" ds:itemID="{5A84A96A-6259-47A8-B7F5-293C346490FA}"/>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Gebäude nach Heizsystem</vt:lpstr>
      <vt:lpstr>Gebäude nach Energiequelle</vt:lpstr>
      <vt:lpstr>Wohnungen nach Heizsystem</vt:lpstr>
      <vt:lpstr>bewohnte Whg. nach Heizsystem</vt:lpstr>
      <vt:lpstr>Uebersetzungen</vt:lpstr>
    </vt:vector>
  </TitlesOfParts>
  <Company>Kantonale Verwaltung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Heizsysteme nach Gemeinde</dc:title>
  <dc:creator>Luzius.Stricker@awt.gr.ch</dc:creator>
  <cp:lastModifiedBy>Monstein Urs (AWT GR)</cp:lastModifiedBy>
  <dcterms:created xsi:type="dcterms:W3CDTF">2016-08-08T08:05:48Z</dcterms:created>
  <dcterms:modified xsi:type="dcterms:W3CDTF">2025-09-17T05:53:07Z</dcterms:modified>
  <cp:category>Gebäude- und Wohnungsstatistik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bfc5642-2d7f-4e68-9674-ab3e35a89b06_Enabled">
    <vt:lpwstr>true</vt:lpwstr>
  </property>
  <property fmtid="{D5CDD505-2E9C-101B-9397-08002B2CF9AE}" pid="3" name="MSIP_Label_fbfc5642-2d7f-4e68-9674-ab3e35a89b06_SetDate">
    <vt:lpwstr>2025-09-11T07:12:01Z</vt:lpwstr>
  </property>
  <property fmtid="{D5CDD505-2E9C-101B-9397-08002B2CF9AE}" pid="4" name="MSIP_Label_fbfc5642-2d7f-4e68-9674-ab3e35a89b06_Method">
    <vt:lpwstr>Standard</vt:lpwstr>
  </property>
  <property fmtid="{D5CDD505-2E9C-101B-9397-08002B2CF9AE}" pid="5" name="MSIP_Label_fbfc5642-2d7f-4e68-9674-ab3e35a89b06_Name">
    <vt:lpwstr>label-2-default</vt:lpwstr>
  </property>
  <property fmtid="{D5CDD505-2E9C-101B-9397-08002B2CF9AE}" pid="6" name="MSIP_Label_fbfc5642-2d7f-4e68-9674-ab3e35a89b06_SiteId">
    <vt:lpwstr>70ee0a01-45f2-4b86-aa78-73100089c50c</vt:lpwstr>
  </property>
  <property fmtid="{D5CDD505-2E9C-101B-9397-08002B2CF9AE}" pid="7" name="MSIP_Label_fbfc5642-2d7f-4e68-9674-ab3e35a89b06_ActionId">
    <vt:lpwstr>d923a572-f9db-4164-ad8d-fc49efd53ddd</vt:lpwstr>
  </property>
  <property fmtid="{D5CDD505-2E9C-101B-9397-08002B2CF9AE}" pid="8" name="MSIP_Label_fbfc5642-2d7f-4e68-9674-ab3e35a89b06_ContentBits">
    <vt:lpwstr>0</vt:lpwstr>
  </property>
  <property fmtid="{D5CDD505-2E9C-101B-9397-08002B2CF9AE}" pid="9" name="MSIP_Label_fbfc5642-2d7f-4e68-9674-ab3e35a89b06_Tag">
    <vt:lpwstr>10, 3, 0, 1</vt:lpwstr>
  </property>
  <property fmtid="{D5CDD505-2E9C-101B-9397-08002B2CF9AE}" pid="10" name="ContentTypeId">
    <vt:lpwstr>0x010100D4C664148183BA4F90C796CF891D8FC6</vt:lpwstr>
  </property>
</Properties>
</file>